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ekce_III\32_odbor\Oddělení  320\Výroční zpráva o hospodaření\výroční zprávy jednotlivých VVŠ\Za rok 2015\VZoH_2015_Tabulky\"/>
    </mc:Choice>
  </mc:AlternateContent>
  <bookViews>
    <workbookView xWindow="0" yWindow="0" windowWidth="28800" windowHeight="12435" tabRatio="823"/>
  </bookViews>
  <sheets>
    <sheet name="1" sheetId="1" r:id="rId1"/>
    <sheet name="2" sheetId="2" r:id="rId2"/>
    <sheet name="2.a" sheetId="57" r:id="rId3"/>
    <sheet name="2.b" sheetId="54" r:id="rId4"/>
    <sheet name="2.c" sheetId="55" r:id="rId5"/>
    <sheet name="3" sheetId="4" r:id="rId6"/>
    <sheet name="4" sheetId="52" r:id="rId7"/>
    <sheet name="5" sheetId="51" r:id="rId8"/>
    <sheet name="5.a" sheetId="50" r:id="rId9"/>
    <sheet name="5.b" sheetId="47" r:id="rId10"/>
    <sheet name="5.c" sheetId="49" r:id="rId11"/>
    <sheet name="5.d" sheetId="46" r:id="rId12"/>
    <sheet name="6" sheetId="7" r:id="rId13"/>
    <sheet name="7" sheetId="8" r:id="rId14"/>
    <sheet name="8" sheetId="10" r:id="rId15"/>
    <sheet name="9" sheetId="44" r:id="rId16"/>
    <sheet name="10" sheetId="24" r:id="rId17"/>
    <sheet name="11" sheetId="45" r:id="rId18"/>
    <sheet name="11.a" sheetId="13" r:id="rId19"/>
    <sheet name="11.b" sheetId="14" r:id="rId20"/>
    <sheet name="11.c" sheetId="15" r:id="rId21"/>
    <sheet name="11.d" sheetId="16" r:id="rId22"/>
    <sheet name="11.e" sheetId="17" r:id="rId23"/>
    <sheet name="11.f" sheetId="18" r:id="rId24"/>
    <sheet name="11.g" sheetId="19" r:id="rId25"/>
  </sheets>
  <definedNames>
    <definedName name="_xlnm._FilterDatabase" localSheetId="7" hidden="1">'5'!$A$1:$I$35</definedName>
    <definedName name="_xlnm.Print_Titles" localSheetId="0">'1'!$5:$5</definedName>
    <definedName name="_xlnm.Print_Titles" localSheetId="7">'5'!$3:$5</definedName>
    <definedName name="_xlnm.Print_Area" localSheetId="14">'8'!$A$1:$Z$38</definedName>
    <definedName name="_xlnm.Print_Area" localSheetId="15">'9'!$A$1:$L$34</definedName>
  </definedNames>
  <calcPr calcId="152511"/>
</workbook>
</file>

<file path=xl/calcChain.xml><?xml version="1.0" encoding="utf-8"?>
<calcChain xmlns="http://schemas.openxmlformats.org/spreadsheetml/2006/main">
  <c r="I17" i="44" l="1"/>
  <c r="I27" i="44"/>
  <c r="D23" i="54" l="1"/>
  <c r="D10" i="8" l="1"/>
  <c r="D5" i="8"/>
  <c r="I13" i="50"/>
  <c r="P13" i="50" s="1"/>
  <c r="H13" i="50"/>
  <c r="D80" i="57"/>
  <c r="D72" i="57"/>
  <c r="E64" i="57"/>
  <c r="D64" i="57"/>
  <c r="E59" i="57"/>
  <c r="D59" i="57"/>
  <c r="E54" i="57"/>
  <c r="E50" i="57"/>
  <c r="D50" i="57"/>
  <c r="E43" i="57"/>
  <c r="D43" i="57"/>
  <c r="E36" i="57"/>
  <c r="D36" i="57"/>
  <c r="D23" i="57"/>
  <c r="E23" i="57"/>
  <c r="E17" i="57"/>
  <c r="D17" i="57"/>
  <c r="E12" i="57"/>
  <c r="D12" i="57"/>
  <c r="D7" i="57"/>
  <c r="E103" i="1"/>
  <c r="D103" i="1"/>
  <c r="N14" i="47"/>
  <c r="N13" i="47" s="1"/>
  <c r="K14" i="47"/>
  <c r="J14" i="47"/>
  <c r="J13" i="47" s="1"/>
  <c r="I14" i="47"/>
  <c r="I13" i="47" s="1"/>
  <c r="F14" i="47"/>
  <c r="F13" i="47" s="1"/>
  <c r="E14" i="47"/>
  <c r="D14" i="47"/>
  <c r="H14" i="47" s="1"/>
  <c r="O14" i="47" s="1"/>
  <c r="C14" i="47"/>
  <c r="G14" i="47" s="1"/>
  <c r="H18" i="47"/>
  <c r="O18" i="47" s="1"/>
  <c r="G18" i="47"/>
  <c r="H17" i="47"/>
  <c r="O17" i="47" s="1"/>
  <c r="G17" i="47"/>
  <c r="N16" i="47"/>
  <c r="K16" i="47"/>
  <c r="J16" i="47"/>
  <c r="I16" i="47"/>
  <c r="F16" i="47"/>
  <c r="E16" i="47"/>
  <c r="D16" i="47"/>
  <c r="H16" i="47" s="1"/>
  <c r="O16" i="47" s="1"/>
  <c r="C16" i="47"/>
  <c r="G16" i="47" s="1"/>
  <c r="H15" i="47"/>
  <c r="O15" i="47" s="1"/>
  <c r="G15" i="47"/>
  <c r="K21" i="10"/>
  <c r="K22" i="10"/>
  <c r="K23" i="10"/>
  <c r="K24" i="10"/>
  <c r="K27" i="10"/>
  <c r="K28" i="10"/>
  <c r="M6" i="45"/>
  <c r="J25" i="44"/>
  <c r="I18" i="44"/>
  <c r="P18" i="46"/>
  <c r="P16" i="46"/>
  <c r="P14" i="46"/>
  <c r="G20" i="46"/>
  <c r="O31" i="50"/>
  <c r="O30" i="50"/>
  <c r="L31" i="50"/>
  <c r="L30" i="50"/>
  <c r="K31" i="50"/>
  <c r="K30" i="50" s="1"/>
  <c r="J31" i="50"/>
  <c r="J30" i="50" s="1"/>
  <c r="G31" i="50"/>
  <c r="G30" i="50" s="1"/>
  <c r="F31" i="50"/>
  <c r="F30" i="50"/>
  <c r="E31" i="50"/>
  <c r="E30" i="50" s="1"/>
  <c r="D31" i="50"/>
  <c r="D30" i="50" s="1"/>
  <c r="I32" i="50"/>
  <c r="P32" i="50" s="1"/>
  <c r="P31" i="50" s="1"/>
  <c r="P30" i="50" s="1"/>
  <c r="I31" i="50"/>
  <c r="I30" i="50" s="1"/>
  <c r="H32" i="50"/>
  <c r="H31" i="50" s="1"/>
  <c r="H30" i="50" s="1"/>
  <c r="E7" i="57"/>
  <c r="E27" i="57"/>
  <c r="D27" i="57"/>
  <c r="D19" i="7"/>
  <c r="F19" i="7" s="1"/>
  <c r="F23" i="7"/>
  <c r="D11" i="7"/>
  <c r="F14" i="7"/>
  <c r="F17" i="7"/>
  <c r="F16" i="7"/>
  <c r="K13" i="44"/>
  <c r="K15" i="44"/>
  <c r="J13" i="44"/>
  <c r="G25" i="44"/>
  <c r="G20" i="44"/>
  <c r="G15" i="44"/>
  <c r="G13" i="44"/>
  <c r="H13" i="44"/>
  <c r="F13" i="44"/>
  <c r="E13" i="44"/>
  <c r="D13" i="44"/>
  <c r="D15" i="44"/>
  <c r="D25" i="44"/>
  <c r="K8" i="47"/>
  <c r="D13" i="47"/>
  <c r="A7" i="50"/>
  <c r="A8" i="50" s="1"/>
  <c r="A9" i="50" s="1"/>
  <c r="A10" i="50" s="1"/>
  <c r="A11" i="50" s="1"/>
  <c r="A12" i="50" s="1"/>
  <c r="A13" i="50" s="1"/>
  <c r="A14" i="50" s="1"/>
  <c r="A15" i="50" s="1"/>
  <c r="A16" i="50" s="1"/>
  <c r="A17" i="50" s="1"/>
  <c r="A18" i="50" s="1"/>
  <c r="A19" i="50" s="1"/>
  <c r="A20" i="50" s="1"/>
  <c r="A21" i="50" s="1"/>
  <c r="A22" i="50" s="1"/>
  <c r="A23" i="50" s="1"/>
  <c r="A24" i="50" s="1"/>
  <c r="A25" i="50" s="1"/>
  <c r="A26" i="50" s="1"/>
  <c r="A27" i="50" s="1"/>
  <c r="A28" i="50" s="1"/>
  <c r="A29" i="50" s="1"/>
  <c r="A30" i="50" s="1"/>
  <c r="A31" i="50" s="1"/>
  <c r="A32" i="50" s="1"/>
  <c r="A33" i="50" s="1"/>
  <c r="A34" i="50" s="1"/>
  <c r="A35" i="50" s="1"/>
  <c r="A36" i="50" s="1"/>
  <c r="A37" i="50" s="1"/>
  <c r="F17" i="52"/>
  <c r="F102" i="52"/>
  <c r="F115" i="52" s="1"/>
  <c r="D102" i="52"/>
  <c r="F69" i="52"/>
  <c r="F94" i="52"/>
  <c r="F86" i="52"/>
  <c r="F75" i="52"/>
  <c r="F61" i="52"/>
  <c r="F41" i="52"/>
  <c r="F34" i="52"/>
  <c r="F12" i="52"/>
  <c r="F7" i="52"/>
  <c r="D61" i="52"/>
  <c r="E61" i="52"/>
  <c r="F26" i="7"/>
  <c r="F25" i="7"/>
  <c r="F24" i="7"/>
  <c r="F22" i="7"/>
  <c r="F21" i="7"/>
  <c r="F20" i="7"/>
  <c r="E19" i="7"/>
  <c r="F18" i="7"/>
  <c r="F15" i="7"/>
  <c r="F13" i="7"/>
  <c r="F12" i="7"/>
  <c r="E11" i="7"/>
  <c r="F10" i="7"/>
  <c r="F9" i="7"/>
  <c r="F8" i="7"/>
  <c r="F7" i="7"/>
  <c r="F6" i="7"/>
  <c r="D5" i="7"/>
  <c r="E5" i="7"/>
  <c r="C10" i="19"/>
  <c r="I15" i="45" s="1"/>
  <c r="C16" i="19"/>
  <c r="K15" i="45" s="1"/>
  <c r="C10" i="18"/>
  <c r="C11" i="18" s="1"/>
  <c r="F4" i="17"/>
  <c r="F5" i="17"/>
  <c r="F6" i="17"/>
  <c r="H12" i="45" s="1"/>
  <c r="F11" i="17"/>
  <c r="I12" i="45"/>
  <c r="F16" i="17"/>
  <c r="K12" i="45" s="1"/>
  <c r="F7" i="17"/>
  <c r="H13" i="45" s="1"/>
  <c r="D8" i="17"/>
  <c r="E8" i="17"/>
  <c r="F9" i="17"/>
  <c r="F10" i="17"/>
  <c r="F12" i="17"/>
  <c r="I13" i="45"/>
  <c r="L13" i="45" s="1"/>
  <c r="D13" i="17"/>
  <c r="E13" i="17"/>
  <c r="F14" i="17"/>
  <c r="F15" i="17"/>
  <c r="F17" i="17"/>
  <c r="K13" i="45" s="1"/>
  <c r="D18" i="17"/>
  <c r="E18" i="17"/>
  <c r="D19" i="17"/>
  <c r="E19" i="17"/>
  <c r="D20" i="17"/>
  <c r="E20" i="17"/>
  <c r="D21" i="17"/>
  <c r="E21" i="17"/>
  <c r="D22" i="17"/>
  <c r="E22" i="17"/>
  <c r="C9" i="16"/>
  <c r="I10" i="45" s="1"/>
  <c r="C16" i="16"/>
  <c r="K10" i="45"/>
  <c r="C7" i="15"/>
  <c r="C9" i="15" s="1"/>
  <c r="C10" i="14"/>
  <c r="C14" i="14" s="1"/>
  <c r="I8" i="45" s="1"/>
  <c r="C15" i="14"/>
  <c r="C29" i="14" s="1"/>
  <c r="K8" i="45" s="1"/>
  <c r="C25" i="14"/>
  <c r="C8" i="13"/>
  <c r="C14" i="13"/>
  <c r="K7" i="45" s="1"/>
  <c r="H7" i="45"/>
  <c r="H8" i="45"/>
  <c r="H9" i="45"/>
  <c r="H10" i="45"/>
  <c r="H14" i="45"/>
  <c r="H15" i="45"/>
  <c r="I14" i="45"/>
  <c r="J7" i="45"/>
  <c r="J8" i="45"/>
  <c r="J10" i="45"/>
  <c r="J15" i="45"/>
  <c r="K9" i="45"/>
  <c r="A7" i="45"/>
  <c r="A8" i="45"/>
  <c r="A9" i="45" s="1"/>
  <c r="A10" i="45"/>
  <c r="A11" i="45" s="1"/>
  <c r="A14" i="45"/>
  <c r="A15" i="45"/>
  <c r="I9" i="24"/>
  <c r="L9" i="24"/>
  <c r="N9" i="24"/>
  <c r="A10" i="24"/>
  <c r="A11" i="24"/>
  <c r="A12" i="24" s="1"/>
  <c r="A13" i="24"/>
  <c r="A14" i="24"/>
  <c r="I10" i="24"/>
  <c r="M10" i="24" s="1"/>
  <c r="L10" i="24"/>
  <c r="I11" i="24"/>
  <c r="M11" i="24"/>
  <c r="M14" i="24" s="1"/>
  <c r="L11" i="24"/>
  <c r="N11" i="24" s="1"/>
  <c r="I12" i="24"/>
  <c r="M12" i="24" s="1"/>
  <c r="L12" i="24"/>
  <c r="N12" i="24" s="1"/>
  <c r="I13" i="24"/>
  <c r="M13" i="24" s="1"/>
  <c r="L13" i="24"/>
  <c r="N13" i="24" s="1"/>
  <c r="C14" i="24"/>
  <c r="D14" i="24"/>
  <c r="E14" i="24"/>
  <c r="F14" i="24"/>
  <c r="G14" i="24"/>
  <c r="H14" i="24"/>
  <c r="J14" i="24"/>
  <c r="K14" i="24"/>
  <c r="I27" i="24"/>
  <c r="L27" i="24"/>
  <c r="N27" i="24"/>
  <c r="N32" i="24" s="1"/>
  <c r="A28" i="24"/>
  <c r="A29" i="24"/>
  <c r="A30" i="24"/>
  <c r="A31" i="24" s="1"/>
  <c r="A32" i="24" s="1"/>
  <c r="I28" i="24"/>
  <c r="M28" i="24"/>
  <c r="L28" i="24"/>
  <c r="N28" i="24"/>
  <c r="I29" i="24"/>
  <c r="M29" i="24"/>
  <c r="L29" i="24"/>
  <c r="N29" i="24"/>
  <c r="I30" i="24"/>
  <c r="M30" i="24"/>
  <c r="L30" i="24"/>
  <c r="N30" i="24" s="1"/>
  <c r="I31" i="24"/>
  <c r="M31" i="24"/>
  <c r="L31" i="24"/>
  <c r="N31" i="24"/>
  <c r="C32" i="24"/>
  <c r="D32" i="24"/>
  <c r="E32" i="24"/>
  <c r="F32" i="24"/>
  <c r="G32" i="24"/>
  <c r="H32" i="24"/>
  <c r="J32" i="24"/>
  <c r="K32" i="24"/>
  <c r="D20" i="44"/>
  <c r="E15" i="44"/>
  <c r="E20" i="44"/>
  <c r="E25" i="44"/>
  <c r="F15" i="44"/>
  <c r="F20" i="44"/>
  <c r="F25" i="44"/>
  <c r="H15" i="44"/>
  <c r="H25" i="44"/>
  <c r="H20" i="44"/>
  <c r="I8" i="44"/>
  <c r="I9" i="44"/>
  <c r="I10" i="44"/>
  <c r="I11" i="44"/>
  <c r="I12" i="44"/>
  <c r="I24" i="44"/>
  <c r="J15" i="44"/>
  <c r="J20" i="44"/>
  <c r="K20" i="44"/>
  <c r="K25" i="44"/>
  <c r="I14" i="44"/>
  <c r="I16" i="44"/>
  <c r="I19" i="44"/>
  <c r="I21" i="44"/>
  <c r="I22" i="44"/>
  <c r="I23" i="44"/>
  <c r="I26" i="44"/>
  <c r="I28" i="44"/>
  <c r="I29" i="44"/>
  <c r="Y9" i="10"/>
  <c r="Z9" i="10"/>
  <c r="Z11" i="10"/>
  <c r="Z13" i="10"/>
  <c r="Z10" i="10"/>
  <c r="Y10" i="10"/>
  <c r="Y11" i="10"/>
  <c r="Y12" i="10"/>
  <c r="Z12" i="10"/>
  <c r="Y13" i="10"/>
  <c r="E14" i="10"/>
  <c r="F14" i="10"/>
  <c r="G14" i="10"/>
  <c r="H14" i="10"/>
  <c r="I14" i="10"/>
  <c r="J14" i="10"/>
  <c r="K14" i="10"/>
  <c r="L14" i="10"/>
  <c r="M14" i="10"/>
  <c r="N14" i="10"/>
  <c r="O14" i="10"/>
  <c r="P14" i="10"/>
  <c r="Q14" i="10"/>
  <c r="R14" i="10"/>
  <c r="S14" i="10"/>
  <c r="T14" i="10"/>
  <c r="U14" i="10"/>
  <c r="V14" i="10"/>
  <c r="W14" i="10"/>
  <c r="X14" i="10"/>
  <c r="L21" i="10"/>
  <c r="L22" i="10"/>
  <c r="L23" i="10"/>
  <c r="L24" i="10"/>
  <c r="K25" i="10"/>
  <c r="L25" i="10"/>
  <c r="E26" i="10"/>
  <c r="F26" i="10"/>
  <c r="F31" i="10"/>
  <c r="H26" i="10"/>
  <c r="H31" i="10" s="1"/>
  <c r="I26" i="10"/>
  <c r="I31" i="10" s="1"/>
  <c r="L27" i="10"/>
  <c r="L28" i="10"/>
  <c r="K29" i="10"/>
  <c r="L29" i="10"/>
  <c r="K30" i="10"/>
  <c r="L30" i="10"/>
  <c r="C5" i="8"/>
  <c r="C10" i="8"/>
  <c r="E5" i="8"/>
  <c r="E10" i="8"/>
  <c r="G8" i="46"/>
  <c r="H20" i="46"/>
  <c r="H8" i="46"/>
  <c r="H7" i="46"/>
  <c r="I8" i="46"/>
  <c r="I7" i="46" s="1"/>
  <c r="I20" i="46"/>
  <c r="J8" i="46"/>
  <c r="J7" i="46" s="1"/>
  <c r="J20" i="46"/>
  <c r="N8" i="46"/>
  <c r="N7" i="46"/>
  <c r="A7" i="46"/>
  <c r="A8" i="46" s="1"/>
  <c r="A9" i="46" s="1"/>
  <c r="A10" i="46" s="1"/>
  <c r="A11" i="46" s="1"/>
  <c r="A12" i="46" s="1"/>
  <c r="A13" i="46" s="1"/>
  <c r="A14" i="46" s="1"/>
  <c r="A15" i="46" s="1"/>
  <c r="A16" i="46" s="1"/>
  <c r="A17" i="46" s="1"/>
  <c r="A18" i="46" s="1"/>
  <c r="A19" i="46" s="1"/>
  <c r="A20" i="46" s="1"/>
  <c r="A21" i="46" s="1"/>
  <c r="A22" i="46" s="1"/>
  <c r="A23" i="46" s="1"/>
  <c r="A24" i="46" s="1"/>
  <c r="A25" i="46" s="1"/>
  <c r="A26" i="46" s="1"/>
  <c r="A27" i="46" s="1"/>
  <c r="A28" i="46" s="1"/>
  <c r="A29" i="46" s="1"/>
  <c r="A30" i="46" s="1"/>
  <c r="A31" i="46" s="1"/>
  <c r="R8" i="46"/>
  <c r="R7" i="46"/>
  <c r="K9" i="46"/>
  <c r="L9" i="46"/>
  <c r="S9" i="46" s="1"/>
  <c r="K10" i="46"/>
  <c r="L10" i="46"/>
  <c r="S10" i="46" s="1"/>
  <c r="K11" i="46"/>
  <c r="L11" i="46"/>
  <c r="S11" i="46" s="1"/>
  <c r="K12" i="46"/>
  <c r="L12" i="46"/>
  <c r="S12" i="46" s="1"/>
  <c r="I14" i="46"/>
  <c r="J14" i="46"/>
  <c r="M14" i="46"/>
  <c r="N14" i="46"/>
  <c r="R14" i="46"/>
  <c r="K15" i="46"/>
  <c r="O15" i="46" s="1"/>
  <c r="L15" i="46"/>
  <c r="S15" i="46"/>
  <c r="G16" i="46"/>
  <c r="H16" i="46"/>
  <c r="H13" i="46" s="1"/>
  <c r="I16" i="46"/>
  <c r="J16" i="46"/>
  <c r="M16" i="46"/>
  <c r="N16" i="46"/>
  <c r="R16" i="46"/>
  <c r="K17" i="46"/>
  <c r="L17" i="46"/>
  <c r="S17" i="46" s="1"/>
  <c r="G18" i="46"/>
  <c r="H18" i="46"/>
  <c r="I18" i="46"/>
  <c r="K18" i="46" s="1"/>
  <c r="J18" i="46"/>
  <c r="L18" i="46" s="1"/>
  <c r="M18" i="46"/>
  <c r="N18" i="46"/>
  <c r="P20" i="46"/>
  <c r="P8" i="46"/>
  <c r="P7" i="46" s="1"/>
  <c r="R18" i="46"/>
  <c r="K19" i="46"/>
  <c r="L19" i="46"/>
  <c r="N20" i="46"/>
  <c r="R20" i="46"/>
  <c r="K21" i="46"/>
  <c r="O21" i="46" s="1"/>
  <c r="L21" i="46"/>
  <c r="S21" i="46" s="1"/>
  <c r="K22" i="46"/>
  <c r="O22" i="46"/>
  <c r="L22" i="46"/>
  <c r="S22" i="46" s="1"/>
  <c r="P22" i="46"/>
  <c r="K25" i="46"/>
  <c r="L25" i="46"/>
  <c r="O25" i="46" s="1"/>
  <c r="K28" i="46"/>
  <c r="L28" i="46"/>
  <c r="S28" i="46"/>
  <c r="K29" i="46"/>
  <c r="L29" i="46"/>
  <c r="S29" i="46" s="1"/>
  <c r="K30" i="46"/>
  <c r="O30" i="46" s="1"/>
  <c r="L30" i="46"/>
  <c r="S30" i="46" s="1"/>
  <c r="H6" i="49"/>
  <c r="J6" i="49" s="1"/>
  <c r="I6" i="49"/>
  <c r="N6" i="49"/>
  <c r="A7" i="49"/>
  <c r="A8" i="49"/>
  <c r="A9" i="49"/>
  <c r="A10" i="49"/>
  <c r="A11" i="49" s="1"/>
  <c r="A12" i="49" s="1"/>
  <c r="A13" i="49" s="1"/>
  <c r="H7" i="49"/>
  <c r="J7" i="49" s="1"/>
  <c r="I7" i="49"/>
  <c r="N7" i="49"/>
  <c r="A14" i="49"/>
  <c r="H8" i="49"/>
  <c r="J8" i="49" s="1"/>
  <c r="I8" i="49"/>
  <c r="N8" i="49"/>
  <c r="H9" i="49"/>
  <c r="J9" i="49"/>
  <c r="I9" i="49"/>
  <c r="N9" i="49" s="1"/>
  <c r="H10" i="49"/>
  <c r="I10" i="49"/>
  <c r="N10" i="49" s="1"/>
  <c r="H11" i="49"/>
  <c r="J11" i="49" s="1"/>
  <c r="I11" i="49"/>
  <c r="N11" i="49"/>
  <c r="H12" i="49"/>
  <c r="J12" i="49"/>
  <c r="I12" i="49"/>
  <c r="H13" i="49"/>
  <c r="I13" i="49"/>
  <c r="N13" i="49" s="1"/>
  <c r="D14" i="49"/>
  <c r="E14" i="49"/>
  <c r="F14" i="49"/>
  <c r="G14" i="49"/>
  <c r="L14" i="49"/>
  <c r="M14" i="49"/>
  <c r="C8" i="47"/>
  <c r="D8" i="47"/>
  <c r="E8" i="47"/>
  <c r="F8" i="47"/>
  <c r="G9" i="47"/>
  <c r="L9" i="47" s="1"/>
  <c r="G10" i="47"/>
  <c r="H19" i="47"/>
  <c r="O19" i="47" s="1"/>
  <c r="H21" i="47"/>
  <c r="O21" i="47" s="1"/>
  <c r="H9" i="47"/>
  <c r="H10" i="47"/>
  <c r="O10" i="47" s="1"/>
  <c r="O9" i="47"/>
  <c r="A8" i="47"/>
  <c r="A9" i="47" s="1"/>
  <c r="I8" i="47"/>
  <c r="J8" i="47"/>
  <c r="N8" i="47"/>
  <c r="A10" i="47"/>
  <c r="A11" i="47" s="1"/>
  <c r="A12" i="47" s="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G11" i="47"/>
  <c r="H11" i="47"/>
  <c r="G12" i="47"/>
  <c r="H12" i="47"/>
  <c r="O12" i="47"/>
  <c r="G19" i="47"/>
  <c r="L19" i="47" s="1"/>
  <c r="G21" i="47"/>
  <c r="L21" i="47" s="1"/>
  <c r="G22" i="47"/>
  <c r="H22" i="47"/>
  <c r="O22" i="47" s="1"/>
  <c r="G23" i="47"/>
  <c r="H23" i="47"/>
  <c r="O23" i="47" s="1"/>
  <c r="G24" i="47"/>
  <c r="H24" i="47"/>
  <c r="O24" i="47" s="1"/>
  <c r="C32" i="47"/>
  <c r="C26" i="47"/>
  <c r="C30" i="47"/>
  <c r="C28" i="47"/>
  <c r="D32" i="47"/>
  <c r="D26" i="47"/>
  <c r="D30" i="47"/>
  <c r="D28" i="47"/>
  <c r="E32" i="47"/>
  <c r="E28" i="47"/>
  <c r="F32" i="47"/>
  <c r="F28" i="47"/>
  <c r="G33" i="47"/>
  <c r="G32" i="47"/>
  <c r="G27" i="47"/>
  <c r="G26" i="47"/>
  <c r="G31" i="47"/>
  <c r="G30" i="47"/>
  <c r="G29" i="47"/>
  <c r="G28" i="47" s="1"/>
  <c r="H33" i="47"/>
  <c r="L33" i="47" s="1"/>
  <c r="L32" i="47" s="1"/>
  <c r="H27" i="47"/>
  <c r="H31" i="47"/>
  <c r="H30" i="47" s="1"/>
  <c r="H29" i="47"/>
  <c r="H28" i="47" s="1"/>
  <c r="J28" i="47"/>
  <c r="J32" i="47"/>
  <c r="K32" i="47"/>
  <c r="K26" i="47"/>
  <c r="N26" i="47"/>
  <c r="E26" i="47"/>
  <c r="F26" i="47"/>
  <c r="I26" i="47"/>
  <c r="J26" i="47"/>
  <c r="I28" i="47"/>
  <c r="K28" i="47"/>
  <c r="N28" i="47"/>
  <c r="E30" i="47"/>
  <c r="F30" i="47"/>
  <c r="I30" i="47"/>
  <c r="J30" i="47"/>
  <c r="K30" i="47"/>
  <c r="N30" i="47"/>
  <c r="I32" i="47"/>
  <c r="N32" i="47"/>
  <c r="C34" i="47"/>
  <c r="D34" i="47"/>
  <c r="E34" i="47"/>
  <c r="F34" i="47"/>
  <c r="I34" i="47"/>
  <c r="J34" i="47"/>
  <c r="K34" i="47"/>
  <c r="N34" i="47"/>
  <c r="G35" i="47"/>
  <c r="H35" i="47"/>
  <c r="O35" i="47" s="1"/>
  <c r="H34" i="47"/>
  <c r="O34" i="47" s="1"/>
  <c r="C37" i="47"/>
  <c r="C36" i="47" s="1"/>
  <c r="D37" i="47"/>
  <c r="D36" i="47"/>
  <c r="E37" i="47"/>
  <c r="E36" i="47"/>
  <c r="F37" i="47"/>
  <c r="F36" i="47" s="1"/>
  <c r="I37" i="47"/>
  <c r="I36" i="47" s="1"/>
  <c r="J37" i="47"/>
  <c r="J36" i="47"/>
  <c r="K37" i="47"/>
  <c r="K36" i="47"/>
  <c r="N37" i="47"/>
  <c r="N36" i="47" s="1"/>
  <c r="G38" i="47"/>
  <c r="H38" i="47"/>
  <c r="H37" i="47" s="1"/>
  <c r="C40" i="47"/>
  <c r="C39" i="47" s="1"/>
  <c r="D40" i="47"/>
  <c r="D39" i="47" s="1"/>
  <c r="E40" i="47"/>
  <c r="E39" i="47" s="1"/>
  <c r="F40" i="47"/>
  <c r="F39" i="47"/>
  <c r="I40" i="47"/>
  <c r="I39" i="47"/>
  <c r="J40" i="47"/>
  <c r="J39" i="47"/>
  <c r="K40" i="47"/>
  <c r="K39" i="47" s="1"/>
  <c r="N40" i="47"/>
  <c r="N39" i="47" s="1"/>
  <c r="G41" i="47"/>
  <c r="G40" i="47" s="1"/>
  <c r="G39" i="47" s="1"/>
  <c r="H41" i="47"/>
  <c r="H40" i="47" s="1"/>
  <c r="O40" i="47" s="1"/>
  <c r="O39" i="47" s="1"/>
  <c r="D8" i="50"/>
  <c r="D18" i="50"/>
  <c r="D27" i="50"/>
  <c r="D26" i="50" s="1"/>
  <c r="E8" i="50"/>
  <c r="E18" i="50"/>
  <c r="F8" i="50"/>
  <c r="F18" i="50"/>
  <c r="G8" i="50"/>
  <c r="G18" i="50"/>
  <c r="H9" i="50"/>
  <c r="H10" i="50"/>
  <c r="H11" i="50"/>
  <c r="M11" i="50" s="1"/>
  <c r="H15" i="50"/>
  <c r="H12" i="50"/>
  <c r="H16" i="50"/>
  <c r="H14" i="50"/>
  <c r="M14" i="50" s="1"/>
  <c r="H17" i="50"/>
  <c r="H19" i="50"/>
  <c r="M19" i="50" s="1"/>
  <c r="H21" i="50"/>
  <c r="H22" i="50"/>
  <c r="H20" i="50"/>
  <c r="H23" i="50"/>
  <c r="H24" i="50"/>
  <c r="H25" i="50"/>
  <c r="M25" i="50" s="1"/>
  <c r="I9" i="50"/>
  <c r="P9" i="50"/>
  <c r="I10" i="50"/>
  <c r="I11" i="50"/>
  <c r="P11" i="50" s="1"/>
  <c r="I12" i="50"/>
  <c r="P12" i="50" s="1"/>
  <c r="M12" i="50"/>
  <c r="I15" i="50"/>
  <c r="I16" i="50"/>
  <c r="P16" i="50" s="1"/>
  <c r="I14" i="50"/>
  <c r="P14" i="50"/>
  <c r="I17" i="50"/>
  <c r="I19" i="50"/>
  <c r="P19" i="50" s="1"/>
  <c r="I21" i="50"/>
  <c r="P21" i="50" s="1"/>
  <c r="I22" i="50"/>
  <c r="P22" i="50" s="1"/>
  <c r="I20" i="50"/>
  <c r="I23" i="50"/>
  <c r="P23" i="50" s="1"/>
  <c r="I24" i="50"/>
  <c r="P24" i="50" s="1"/>
  <c r="I25" i="50"/>
  <c r="P25" i="50" s="1"/>
  <c r="J8" i="50"/>
  <c r="J18" i="50"/>
  <c r="K8" i="50"/>
  <c r="K18" i="50"/>
  <c r="L18" i="50"/>
  <c r="L8" i="50"/>
  <c r="O8" i="50"/>
  <c r="O7" i="50"/>
  <c r="O18" i="50"/>
  <c r="P10" i="50"/>
  <c r="P17" i="50"/>
  <c r="P20" i="50"/>
  <c r="E27" i="50"/>
  <c r="E26" i="50" s="1"/>
  <c r="F27" i="50"/>
  <c r="F26" i="50" s="1"/>
  <c r="G27" i="50"/>
  <c r="G26" i="50" s="1"/>
  <c r="H28" i="50"/>
  <c r="H27" i="50" s="1"/>
  <c r="H26" i="50" s="1"/>
  <c r="I28" i="50"/>
  <c r="M28" i="50" s="1"/>
  <c r="M27" i="50" s="1"/>
  <c r="M26" i="50" s="1"/>
  <c r="J27" i="50"/>
  <c r="J26" i="50"/>
  <c r="K27" i="50"/>
  <c r="K26" i="50"/>
  <c r="L27" i="50"/>
  <c r="L26" i="50"/>
  <c r="O27" i="50"/>
  <c r="O26" i="50"/>
  <c r="H29" i="50"/>
  <c r="M29" i="50"/>
  <c r="I29" i="50"/>
  <c r="P29" i="50"/>
  <c r="H33" i="50"/>
  <c r="M33" i="50"/>
  <c r="I33" i="50"/>
  <c r="P33" i="50"/>
  <c r="D35" i="50"/>
  <c r="D34" i="50" s="1"/>
  <c r="E35" i="50"/>
  <c r="E34" i="50" s="1"/>
  <c r="F35" i="50"/>
  <c r="F34" i="50"/>
  <c r="G35" i="50"/>
  <c r="G34" i="50"/>
  <c r="H36" i="50"/>
  <c r="H35" i="50" s="1"/>
  <c r="H34" i="50"/>
  <c r="I36" i="50"/>
  <c r="I35" i="50"/>
  <c r="I34" i="50" s="1"/>
  <c r="J35" i="50"/>
  <c r="J34" i="50"/>
  <c r="K35" i="50"/>
  <c r="K34" i="50" s="1"/>
  <c r="L35" i="50"/>
  <c r="L34" i="50" s="1"/>
  <c r="O35" i="50"/>
  <c r="O34" i="50"/>
  <c r="H13" i="51"/>
  <c r="H12" i="51" s="1"/>
  <c r="H9" i="51"/>
  <c r="H22" i="51"/>
  <c r="H29" i="51"/>
  <c r="I13" i="51"/>
  <c r="I50" i="51" s="1"/>
  <c r="I9" i="51"/>
  <c r="I29" i="51"/>
  <c r="I22" i="51"/>
  <c r="J13" i="51"/>
  <c r="J50" i="51" s="1"/>
  <c r="J9" i="51"/>
  <c r="J22" i="51"/>
  <c r="K13" i="51"/>
  <c r="K9" i="51"/>
  <c r="K22" i="51"/>
  <c r="L14" i="51"/>
  <c r="L15" i="51"/>
  <c r="L16" i="51"/>
  <c r="L17" i="51"/>
  <c r="L10" i="51"/>
  <c r="L11" i="51"/>
  <c r="L30" i="51"/>
  <c r="L23" i="51"/>
  <c r="L24" i="51"/>
  <c r="L22" i="51" s="1"/>
  <c r="M14" i="51"/>
  <c r="M15" i="51"/>
  <c r="M16" i="51"/>
  <c r="M17" i="51"/>
  <c r="M10" i="51"/>
  <c r="M11" i="51"/>
  <c r="M30" i="51"/>
  <c r="M40" i="51" s="1"/>
  <c r="M23" i="51"/>
  <c r="M24" i="51"/>
  <c r="G7" i="51"/>
  <c r="G8" i="51" s="1"/>
  <c r="G9" i="51" s="1"/>
  <c r="G10" i="51" s="1"/>
  <c r="G11" i="51" s="1"/>
  <c r="G12" i="51" s="1"/>
  <c r="G13" i="51" s="1"/>
  <c r="G14" i="51" s="1"/>
  <c r="G15" i="51" s="1"/>
  <c r="G16" i="51" s="1"/>
  <c r="G17" i="51" s="1"/>
  <c r="G18" i="51" s="1"/>
  <c r="G19" i="51" s="1"/>
  <c r="G20" i="51" s="1"/>
  <c r="G21" i="51" s="1"/>
  <c r="G22" i="51" s="1"/>
  <c r="G23" i="51" s="1"/>
  <c r="G24" i="51" s="1"/>
  <c r="G25" i="51" s="1"/>
  <c r="G26" i="51" s="1"/>
  <c r="G27" i="51" s="1"/>
  <c r="G28" i="51" s="1"/>
  <c r="G29" i="51" s="1"/>
  <c r="G30" i="51" s="1"/>
  <c r="G31" i="51" s="1"/>
  <c r="G32" i="51" s="1"/>
  <c r="G33" i="51" s="1"/>
  <c r="G34" i="51" s="1"/>
  <c r="G36" i="51" s="1"/>
  <c r="G37" i="51" s="1"/>
  <c r="G38" i="51" s="1"/>
  <c r="G39" i="51" s="1"/>
  <c r="G40" i="51" s="1"/>
  <c r="G41" i="51" s="1"/>
  <c r="G42" i="51" s="1"/>
  <c r="G43" i="51" s="1"/>
  <c r="G44" i="51" s="1"/>
  <c r="G45" i="51" s="1"/>
  <c r="G46" i="51" s="1"/>
  <c r="G47" i="51" s="1"/>
  <c r="G48" i="51" s="1"/>
  <c r="G49" i="51" s="1"/>
  <c r="G50" i="51" s="1"/>
  <c r="G51" i="51" s="1"/>
  <c r="G52" i="51" s="1"/>
  <c r="G53" i="51" s="1"/>
  <c r="G54" i="51" s="1"/>
  <c r="G55" i="51" s="1"/>
  <c r="H19" i="51"/>
  <c r="I19" i="51"/>
  <c r="J19" i="51"/>
  <c r="K19" i="51"/>
  <c r="L20" i="51"/>
  <c r="M20" i="51"/>
  <c r="L21" i="51"/>
  <c r="M21" i="51"/>
  <c r="H26" i="51"/>
  <c r="I26" i="51"/>
  <c r="J26" i="51"/>
  <c r="K26" i="51"/>
  <c r="K25" i="51" s="1"/>
  <c r="L27" i="51"/>
  <c r="M27" i="51"/>
  <c r="L28" i="51"/>
  <c r="M28" i="51"/>
  <c r="J29" i="51"/>
  <c r="J25" i="51" s="1"/>
  <c r="K29" i="51"/>
  <c r="L31" i="51"/>
  <c r="M31" i="51"/>
  <c r="H32" i="51"/>
  <c r="I32" i="51"/>
  <c r="J32" i="51"/>
  <c r="K32" i="51"/>
  <c r="L33" i="51"/>
  <c r="L51" i="51" s="1"/>
  <c r="M33" i="51"/>
  <c r="M41" i="51" s="1"/>
  <c r="L34" i="51"/>
  <c r="M34" i="51"/>
  <c r="M46" i="51" s="1"/>
  <c r="H39" i="51"/>
  <c r="H43" i="51"/>
  <c r="H44" i="51"/>
  <c r="H40" i="51"/>
  <c r="I39" i="51"/>
  <c r="I43" i="51"/>
  <c r="I44" i="51"/>
  <c r="I40" i="51"/>
  <c r="J43" i="51"/>
  <c r="J44" i="51"/>
  <c r="K43" i="51"/>
  <c r="K44" i="51"/>
  <c r="J39" i="51"/>
  <c r="K39" i="51"/>
  <c r="J40" i="51"/>
  <c r="K40" i="51"/>
  <c r="H41" i="51"/>
  <c r="I41" i="51"/>
  <c r="J41" i="51"/>
  <c r="K41" i="51"/>
  <c r="H45" i="51"/>
  <c r="I45" i="51"/>
  <c r="J45" i="51"/>
  <c r="K45" i="51"/>
  <c r="H46" i="51"/>
  <c r="I46" i="51"/>
  <c r="J46" i="51"/>
  <c r="K46" i="51"/>
  <c r="H49" i="51"/>
  <c r="H54" i="51"/>
  <c r="H53" i="51"/>
  <c r="I49" i="51"/>
  <c r="I54" i="51"/>
  <c r="I53" i="51"/>
  <c r="J49" i="51"/>
  <c r="J54" i="51"/>
  <c r="J53" i="51"/>
  <c r="K49" i="51"/>
  <c r="K54" i="51"/>
  <c r="K53" i="51"/>
  <c r="H51" i="51"/>
  <c r="I51" i="51"/>
  <c r="J51" i="51"/>
  <c r="K51" i="51"/>
  <c r="H55" i="51"/>
  <c r="I55" i="51"/>
  <c r="J55" i="51"/>
  <c r="K55" i="51"/>
  <c r="E4" i="52"/>
  <c r="E5" i="52"/>
  <c r="E6" i="52"/>
  <c r="C7" i="52"/>
  <c r="D7" i="52"/>
  <c r="E8" i="52"/>
  <c r="E9" i="52"/>
  <c r="E10" i="52"/>
  <c r="E11" i="52"/>
  <c r="C12" i="52"/>
  <c r="D12" i="52"/>
  <c r="E13" i="52"/>
  <c r="E14" i="52"/>
  <c r="E15" i="52"/>
  <c r="E16" i="52"/>
  <c r="C17" i="52"/>
  <c r="D17" i="52"/>
  <c r="E17" i="52" s="1"/>
  <c r="E18" i="52"/>
  <c r="E19" i="52"/>
  <c r="E20" i="52"/>
  <c r="E21" i="52"/>
  <c r="E22" i="52"/>
  <c r="E23" i="52"/>
  <c r="E24" i="52"/>
  <c r="E25" i="52"/>
  <c r="E26" i="52"/>
  <c r="E27" i="52"/>
  <c r="E28" i="52"/>
  <c r="E29" i="52"/>
  <c r="E30" i="52"/>
  <c r="E31" i="52"/>
  <c r="E32" i="52"/>
  <c r="E33" i="52"/>
  <c r="C34" i="52"/>
  <c r="D34" i="52"/>
  <c r="E34" i="52" s="1"/>
  <c r="E35" i="52"/>
  <c r="E36" i="52"/>
  <c r="E37" i="52"/>
  <c r="E38" i="52"/>
  <c r="E39" i="52"/>
  <c r="E40" i="52"/>
  <c r="C41" i="52"/>
  <c r="D41" i="52"/>
  <c r="E42" i="52"/>
  <c r="E43" i="52"/>
  <c r="E44" i="52"/>
  <c r="E45" i="52"/>
  <c r="E46" i="52"/>
  <c r="E47" i="52"/>
  <c r="E48" i="52"/>
  <c r="E49" i="52"/>
  <c r="E50" i="52"/>
  <c r="E51" i="52"/>
  <c r="E52" i="52"/>
  <c r="E53" i="52"/>
  <c r="E54" i="52"/>
  <c r="E55" i="52"/>
  <c r="E56" i="52"/>
  <c r="E57" i="52"/>
  <c r="E58" i="52"/>
  <c r="C61" i="52"/>
  <c r="E62" i="52"/>
  <c r="E63" i="52"/>
  <c r="E64" i="52"/>
  <c r="E65" i="52"/>
  <c r="E66" i="52"/>
  <c r="E67" i="52"/>
  <c r="E68" i="52"/>
  <c r="C69" i="52"/>
  <c r="D69" i="52"/>
  <c r="E70" i="52"/>
  <c r="E71" i="52"/>
  <c r="E72" i="52"/>
  <c r="E73" i="52"/>
  <c r="E74" i="52"/>
  <c r="C75" i="52"/>
  <c r="E75" i="52" s="1"/>
  <c r="D75" i="52"/>
  <c r="E76" i="52"/>
  <c r="E77" i="52"/>
  <c r="E78" i="52"/>
  <c r="E79" i="52"/>
  <c r="E80" i="52"/>
  <c r="E81" i="52"/>
  <c r="E82" i="52"/>
  <c r="E83" i="52"/>
  <c r="E84" i="52"/>
  <c r="E85" i="52"/>
  <c r="C86" i="52"/>
  <c r="D86" i="52"/>
  <c r="E86" i="52" s="1"/>
  <c r="E87" i="52"/>
  <c r="E88" i="52"/>
  <c r="E89" i="52"/>
  <c r="E90" i="52"/>
  <c r="E91" i="52"/>
  <c r="E92" i="52"/>
  <c r="E93" i="52"/>
  <c r="C94" i="52"/>
  <c r="D94" i="52"/>
  <c r="E94" i="52" s="1"/>
  <c r="E95" i="52"/>
  <c r="E96" i="52"/>
  <c r="E97" i="52"/>
  <c r="E98" i="52"/>
  <c r="E99" i="52"/>
  <c r="C102" i="52"/>
  <c r="E102" i="52"/>
  <c r="C115" i="52"/>
  <c r="E103" i="52"/>
  <c r="E104" i="52"/>
  <c r="E105" i="52"/>
  <c r="E106" i="52"/>
  <c r="E107" i="52"/>
  <c r="E108" i="52"/>
  <c r="E109" i="52"/>
  <c r="E110" i="52"/>
  <c r="E111" i="52"/>
  <c r="E112" i="52"/>
  <c r="E113" i="52"/>
  <c r="E114" i="52"/>
  <c r="E118" i="52"/>
  <c r="D4" i="4"/>
  <c r="D5" i="4"/>
  <c r="D6" i="4"/>
  <c r="D7" i="4"/>
  <c r="D8" i="4"/>
  <c r="D9" i="4"/>
  <c r="D10" i="4"/>
  <c r="B11" i="4"/>
  <c r="C11" i="4"/>
  <c r="D7" i="55"/>
  <c r="E7" i="55"/>
  <c r="D12" i="55"/>
  <c r="E12" i="55"/>
  <c r="D17" i="55"/>
  <c r="E17" i="55"/>
  <c r="D23" i="55"/>
  <c r="E23" i="55"/>
  <c r="D27" i="55"/>
  <c r="E27" i="55"/>
  <c r="D36" i="55"/>
  <c r="E36" i="55"/>
  <c r="D43" i="55"/>
  <c r="E43" i="55"/>
  <c r="D46" i="55"/>
  <c r="E46" i="55"/>
  <c r="D50" i="55"/>
  <c r="E50" i="55"/>
  <c r="E54" i="55"/>
  <c r="D59" i="55"/>
  <c r="E59" i="55"/>
  <c r="D64" i="55"/>
  <c r="E64" i="55"/>
  <c r="D72" i="55"/>
  <c r="E72" i="55"/>
  <c r="D80" i="55"/>
  <c r="E80" i="55"/>
  <c r="D84" i="55"/>
  <c r="E84" i="55"/>
  <c r="D7" i="54"/>
  <c r="E7" i="54"/>
  <c r="D12" i="54"/>
  <c r="E12" i="54"/>
  <c r="D17" i="54"/>
  <c r="E17" i="54"/>
  <c r="E23" i="54"/>
  <c r="D27" i="54"/>
  <c r="E27" i="54"/>
  <c r="D36" i="54"/>
  <c r="E36" i="54"/>
  <c r="D43" i="54"/>
  <c r="E43" i="54"/>
  <c r="D46" i="54"/>
  <c r="E46" i="54"/>
  <c r="D50" i="54"/>
  <c r="E50" i="54"/>
  <c r="D54" i="54"/>
  <c r="E54" i="54"/>
  <c r="D59" i="54"/>
  <c r="E59" i="54"/>
  <c r="D64" i="54"/>
  <c r="E64" i="54"/>
  <c r="D72" i="54"/>
  <c r="E72" i="54"/>
  <c r="D80" i="54"/>
  <c r="E80" i="54"/>
  <c r="D84" i="54"/>
  <c r="E84" i="54"/>
  <c r="D46" i="57"/>
  <c r="E46" i="57"/>
  <c r="D54" i="57"/>
  <c r="E72" i="57"/>
  <c r="E80" i="57"/>
  <c r="D84" i="57"/>
  <c r="E84" i="57"/>
  <c r="D7" i="2"/>
  <c r="E7" i="2"/>
  <c r="D12" i="2"/>
  <c r="E12" i="2"/>
  <c r="D17" i="2"/>
  <c r="E17" i="2"/>
  <c r="D23" i="2"/>
  <c r="E23" i="2"/>
  <c r="D27" i="2"/>
  <c r="E27" i="2"/>
  <c r="D36" i="2"/>
  <c r="E36" i="2"/>
  <c r="D43" i="2"/>
  <c r="E43" i="2"/>
  <c r="D46" i="2"/>
  <c r="E46" i="2"/>
  <c r="D50" i="2"/>
  <c r="E50" i="2"/>
  <c r="D54" i="2"/>
  <c r="E54" i="2"/>
  <c r="D59" i="2"/>
  <c r="E59" i="2"/>
  <c r="D64" i="2"/>
  <c r="E64" i="2"/>
  <c r="D72" i="2"/>
  <c r="E72" i="2"/>
  <c r="D80" i="2"/>
  <c r="E80" i="2"/>
  <c r="D84" i="2"/>
  <c r="E84" i="2"/>
  <c r="D8" i="1"/>
  <c r="D7" i="1" s="1"/>
  <c r="D16" i="1"/>
  <c r="D35" i="1"/>
  <c r="E8" i="1"/>
  <c r="E16" i="1"/>
  <c r="E35" i="1"/>
  <c r="D27" i="1"/>
  <c r="E27" i="1"/>
  <c r="D48" i="1"/>
  <c r="D58" i="1"/>
  <c r="D78" i="1"/>
  <c r="D87" i="1"/>
  <c r="E48" i="1"/>
  <c r="E58" i="1"/>
  <c r="E78" i="1"/>
  <c r="E87" i="1"/>
  <c r="D94" i="1"/>
  <c r="D98" i="1"/>
  <c r="E94" i="1"/>
  <c r="E98" i="1"/>
  <c r="D113" i="1"/>
  <c r="E113" i="1"/>
  <c r="E137" i="1"/>
  <c r="D105" i="1"/>
  <c r="D102" i="1" s="1"/>
  <c r="E105" i="1"/>
  <c r="N12" i="49"/>
  <c r="L31" i="47"/>
  <c r="L30" i="47" s="1"/>
  <c r="H8" i="47"/>
  <c r="O20" i="47"/>
  <c r="D115" i="52"/>
  <c r="L32" i="24"/>
  <c r="E13" i="47"/>
  <c r="G7" i="46"/>
  <c r="M36" i="50"/>
  <c r="M35" i="50" s="1"/>
  <c r="M34" i="50" s="1"/>
  <c r="M20" i="50"/>
  <c r="L20" i="46"/>
  <c r="S20" i="46" s="1"/>
  <c r="L16" i="46"/>
  <c r="H36" i="47"/>
  <c r="K14" i="45"/>
  <c r="S16" i="46"/>
  <c r="O37" i="47"/>
  <c r="O36" i="47" s="1"/>
  <c r="K13" i="47"/>
  <c r="K16" i="46"/>
  <c r="O16" i="46" s="1"/>
  <c r="I7" i="45"/>
  <c r="L7" i="45" s="1"/>
  <c r="C15" i="13"/>
  <c r="M9" i="24"/>
  <c r="M17" i="50"/>
  <c r="O29" i="46"/>
  <c r="C13" i="47"/>
  <c r="L41" i="51"/>
  <c r="E31" i="10"/>
  <c r="P36" i="50"/>
  <c r="P35" i="50"/>
  <c r="P34" i="50" s="1"/>
  <c r="M21" i="50"/>
  <c r="P15" i="50"/>
  <c r="M45" i="51"/>
  <c r="M43" i="51"/>
  <c r="F13" i="17"/>
  <c r="I11" i="45" s="1"/>
  <c r="L26" i="10" l="1"/>
  <c r="L31" i="10" s="1"/>
  <c r="K26" i="10"/>
  <c r="K31" i="10" s="1"/>
  <c r="Y14" i="10"/>
  <c r="Z14" i="10"/>
  <c r="E7" i="44"/>
  <c r="G7" i="44"/>
  <c r="K7" i="44"/>
  <c r="H7" i="44"/>
  <c r="D7" i="44"/>
  <c r="J7" i="44"/>
  <c r="I25" i="44"/>
  <c r="F7" i="44"/>
  <c r="C15" i="8"/>
  <c r="S25" i="46"/>
  <c r="J13" i="46"/>
  <c r="J6" i="46" s="1"/>
  <c r="J31" i="46" s="1"/>
  <c r="K8" i="46"/>
  <c r="K7" i="46" s="1"/>
  <c r="G13" i="46"/>
  <c r="G6" i="46" s="1"/>
  <c r="G31" i="46" s="1"/>
  <c r="O28" i="46"/>
  <c r="O12" i="46"/>
  <c r="H32" i="47"/>
  <c r="O32" i="47" s="1"/>
  <c r="L18" i="47"/>
  <c r="H39" i="47"/>
  <c r="O41" i="47"/>
  <c r="O31" i="47"/>
  <c r="O30" i="47" s="1"/>
  <c r="D7" i="47"/>
  <c r="I7" i="47"/>
  <c r="K7" i="47"/>
  <c r="K42" i="47" s="1"/>
  <c r="L16" i="47"/>
  <c r="K25" i="47"/>
  <c r="L24" i="47"/>
  <c r="L22" i="47"/>
  <c r="J7" i="47"/>
  <c r="F7" i="47"/>
  <c r="L15" i="47"/>
  <c r="L17" i="47"/>
  <c r="L41" i="47"/>
  <c r="L40" i="47" s="1"/>
  <c r="L39" i="47" s="1"/>
  <c r="E25" i="47"/>
  <c r="D25" i="47"/>
  <c r="C25" i="47"/>
  <c r="L12" i="47"/>
  <c r="N7" i="47"/>
  <c r="O37" i="50"/>
  <c r="I27" i="50"/>
  <c r="I26" i="50" s="1"/>
  <c r="P28" i="50"/>
  <c r="P27" i="50" s="1"/>
  <c r="P26" i="50" s="1"/>
  <c r="M24" i="50"/>
  <c r="K7" i="50"/>
  <c r="K37" i="50" s="1"/>
  <c r="L7" i="50"/>
  <c r="L37" i="50" s="1"/>
  <c r="D7" i="50"/>
  <c r="D37" i="50" s="1"/>
  <c r="I18" i="51"/>
  <c r="L13" i="51"/>
  <c r="L50" i="51" s="1"/>
  <c r="C17" i="16"/>
  <c r="F22" i="17"/>
  <c r="F20" i="17"/>
  <c r="F18" i="17"/>
  <c r="K11" i="45" s="1"/>
  <c r="K6" i="45" s="1"/>
  <c r="F21" i="17"/>
  <c r="L12" i="45"/>
  <c r="F8" i="17"/>
  <c r="H11" i="45" s="1"/>
  <c r="E23" i="17"/>
  <c r="C30" i="14"/>
  <c r="L8" i="45"/>
  <c r="J6" i="45"/>
  <c r="H6" i="46"/>
  <c r="H31" i="46" s="1"/>
  <c r="K20" i="46"/>
  <c r="O20" i="46" s="1"/>
  <c r="O11" i="46"/>
  <c r="O9" i="46"/>
  <c r="L8" i="46"/>
  <c r="S8" i="46" s="1"/>
  <c r="S7" i="46" s="1"/>
  <c r="H14" i="49"/>
  <c r="O33" i="47"/>
  <c r="J25" i="47"/>
  <c r="D42" i="47"/>
  <c r="O13" i="47"/>
  <c r="L10" i="47"/>
  <c r="G7" i="50"/>
  <c r="I18" i="50"/>
  <c r="F7" i="50"/>
  <c r="M22" i="50"/>
  <c r="P18" i="50"/>
  <c r="M16" i="50"/>
  <c r="M15" i="50"/>
  <c r="M13" i="50"/>
  <c r="M10" i="50"/>
  <c r="J42" i="51"/>
  <c r="M29" i="51"/>
  <c r="M44" i="51"/>
  <c r="M51" i="51"/>
  <c r="K42" i="51"/>
  <c r="H42" i="51"/>
  <c r="I25" i="51"/>
  <c r="L29" i="51"/>
  <c r="L26" i="51"/>
  <c r="J52" i="51"/>
  <c r="K52" i="51"/>
  <c r="H8" i="51"/>
  <c r="L40" i="51"/>
  <c r="I38" i="51"/>
  <c r="L45" i="51"/>
  <c r="L53" i="51"/>
  <c r="L49" i="51"/>
  <c r="L48" i="51" s="1"/>
  <c r="L39" i="51"/>
  <c r="M26" i="51"/>
  <c r="M25" i="51" s="1"/>
  <c r="M54" i="51"/>
  <c r="J18" i="51"/>
  <c r="I42" i="51"/>
  <c r="M22" i="51"/>
  <c r="I52" i="51"/>
  <c r="H18" i="51"/>
  <c r="I12" i="51"/>
  <c r="I8" i="51" s="1"/>
  <c r="L9" i="51"/>
  <c r="I48" i="51"/>
  <c r="M9" i="51"/>
  <c r="I37" i="51"/>
  <c r="M42" i="51"/>
  <c r="L43" i="51"/>
  <c r="E69" i="52"/>
  <c r="E115" i="52"/>
  <c r="D100" i="52"/>
  <c r="C100" i="52"/>
  <c r="F59" i="52"/>
  <c r="F117" i="52" s="1"/>
  <c r="E41" i="52"/>
  <c r="E12" i="52"/>
  <c r="D59" i="52"/>
  <c r="C59" i="52"/>
  <c r="C117" i="52" s="1"/>
  <c r="D11" i="4"/>
  <c r="D48" i="55"/>
  <c r="E86" i="55"/>
  <c r="D86" i="55"/>
  <c r="D87" i="55" s="1"/>
  <c r="D89" i="55" s="1"/>
  <c r="E48" i="55"/>
  <c r="D86" i="57"/>
  <c r="E86" i="57"/>
  <c r="E48" i="57"/>
  <c r="D48" i="57"/>
  <c r="D86" i="54"/>
  <c r="D48" i="54"/>
  <c r="D86" i="2"/>
  <c r="E102" i="1"/>
  <c r="E93" i="1"/>
  <c r="E7" i="1"/>
  <c r="R6" i="46"/>
  <c r="R31" i="46" s="1"/>
  <c r="N14" i="24"/>
  <c r="L12" i="51"/>
  <c r="F42" i="47"/>
  <c r="N14" i="49"/>
  <c r="D48" i="2"/>
  <c r="H26" i="47"/>
  <c r="H25" i="47" s="1"/>
  <c r="O27" i="47"/>
  <c r="O26" i="47" s="1"/>
  <c r="L27" i="47"/>
  <c r="L26" i="47" s="1"/>
  <c r="M39" i="51"/>
  <c r="S18" i="46"/>
  <c r="O18" i="46"/>
  <c r="J48" i="51"/>
  <c r="M19" i="51"/>
  <c r="F11" i="7"/>
  <c r="L10" i="45"/>
  <c r="I20" i="44"/>
  <c r="H38" i="51"/>
  <c r="H37" i="51" s="1"/>
  <c r="H36" i="51" s="1"/>
  <c r="O10" i="46"/>
  <c r="E7" i="52"/>
  <c r="K18" i="51"/>
  <c r="K50" i="51"/>
  <c r="K48" i="51" s="1"/>
  <c r="K12" i="51"/>
  <c r="K8" i="51" s="1"/>
  <c r="P8" i="50"/>
  <c r="P7" i="50" s="1"/>
  <c r="P37" i="50" s="1"/>
  <c r="M9" i="50"/>
  <c r="H8" i="50"/>
  <c r="N6" i="46"/>
  <c r="N31" i="46" s="1"/>
  <c r="L15" i="45"/>
  <c r="H13" i="47"/>
  <c r="H7" i="47" s="1"/>
  <c r="L54" i="51"/>
  <c r="G34" i="47"/>
  <c r="G25" i="47" s="1"/>
  <c r="L35" i="47"/>
  <c r="L34" i="47" s="1"/>
  <c r="N13" i="46"/>
  <c r="O17" i="46"/>
  <c r="P13" i="46"/>
  <c r="P6" i="46" s="1"/>
  <c r="P31" i="46" s="1"/>
  <c r="L46" i="51"/>
  <c r="L55" i="51"/>
  <c r="S19" i="46"/>
  <c r="O19" i="46"/>
  <c r="I14" i="49"/>
  <c r="E47" i="1"/>
  <c r="R13" i="46"/>
  <c r="M27" i="24"/>
  <c r="M32" i="24" s="1"/>
  <c r="I32" i="24"/>
  <c r="H50" i="51"/>
  <c r="H48" i="51" s="1"/>
  <c r="L44" i="51"/>
  <c r="E7" i="50"/>
  <c r="E37" i="50" s="1"/>
  <c r="I25" i="47"/>
  <c r="I42" i="47" s="1"/>
  <c r="I13" i="44"/>
  <c r="M49" i="51"/>
  <c r="H18" i="50"/>
  <c r="J42" i="47"/>
  <c r="C17" i="19"/>
  <c r="L32" i="51"/>
  <c r="K38" i="51"/>
  <c r="K37" i="51" s="1"/>
  <c r="K36" i="51" s="1"/>
  <c r="M23" i="50"/>
  <c r="O38" i="47"/>
  <c r="L14" i="46"/>
  <c r="E86" i="54"/>
  <c r="H52" i="51"/>
  <c r="M55" i="51"/>
  <c r="M32" i="51"/>
  <c r="G37" i="50"/>
  <c r="L11" i="47"/>
  <c r="O11" i="47"/>
  <c r="O8" i="47" s="1"/>
  <c r="L14" i="45"/>
  <c r="K14" i="46"/>
  <c r="I13" i="46"/>
  <c r="I6" i="46" s="1"/>
  <c r="I31" i="46" s="1"/>
  <c r="I8" i="50"/>
  <c r="L29" i="47"/>
  <c r="L28" i="47" s="1"/>
  <c r="O29" i="47"/>
  <c r="O28" i="47" s="1"/>
  <c r="D93" i="1"/>
  <c r="D141" i="1" s="1"/>
  <c r="D47" i="1"/>
  <c r="D91" i="1" s="1"/>
  <c r="F37" i="50"/>
  <c r="N25" i="47"/>
  <c r="N42" i="47" s="1"/>
  <c r="F25" i="47"/>
  <c r="L23" i="47"/>
  <c r="F100" i="52"/>
  <c r="F19" i="17"/>
  <c r="F23" i="17" s="1"/>
  <c r="D23" i="17"/>
  <c r="I9" i="45"/>
  <c r="I6" i="45" s="1"/>
  <c r="H25" i="51"/>
  <c r="M53" i="51"/>
  <c r="J38" i="51"/>
  <c r="J37" i="51" s="1"/>
  <c r="J12" i="51"/>
  <c r="J8" i="51" s="1"/>
  <c r="L38" i="47"/>
  <c r="L37" i="47" s="1"/>
  <c r="L36" i="47" s="1"/>
  <c r="G37" i="47"/>
  <c r="G36" i="47" s="1"/>
  <c r="E7" i="47"/>
  <c r="E42" i="47" s="1"/>
  <c r="E15" i="8"/>
  <c r="I14" i="24"/>
  <c r="L9" i="45"/>
  <c r="L14" i="47"/>
  <c r="G13" i="47"/>
  <c r="E86" i="2"/>
  <c r="E48" i="2"/>
  <c r="E48" i="54"/>
  <c r="L19" i="51"/>
  <c r="L18" i="51" s="1"/>
  <c r="J7" i="50"/>
  <c r="J37" i="50" s="1"/>
  <c r="G8" i="47"/>
  <c r="C7" i="47"/>
  <c r="J13" i="49"/>
  <c r="J14" i="49" s="1"/>
  <c r="J10" i="49"/>
  <c r="N10" i="24"/>
  <c r="L14" i="24"/>
  <c r="F5" i="7"/>
  <c r="I15" i="44"/>
  <c r="M32" i="50"/>
  <c r="M31" i="50" s="1"/>
  <c r="M30" i="50" s="1"/>
  <c r="M13" i="51"/>
  <c r="D15" i="8"/>
  <c r="I7" i="44" l="1"/>
  <c r="C42" i="47"/>
  <c r="J7" i="51"/>
  <c r="J6" i="51" s="1"/>
  <c r="J36" i="51"/>
  <c r="H47" i="51"/>
  <c r="L38" i="51"/>
  <c r="K47" i="51"/>
  <c r="L25" i="51"/>
  <c r="L11" i="45"/>
  <c r="H6" i="45"/>
  <c r="O8" i="46"/>
  <c r="O7" i="46" s="1"/>
  <c r="L7" i="46"/>
  <c r="O25" i="47"/>
  <c r="H42" i="47"/>
  <c r="O7" i="47"/>
  <c r="G7" i="47"/>
  <c r="L8" i="47"/>
  <c r="L7" i="47" s="1"/>
  <c r="I7" i="50"/>
  <c r="I37" i="50" s="1"/>
  <c r="M18" i="50"/>
  <c r="M7" i="50" s="1"/>
  <c r="M37" i="50" s="1"/>
  <c r="M8" i="50"/>
  <c r="I47" i="51"/>
  <c r="I7" i="51"/>
  <c r="I6" i="51" s="1"/>
  <c r="J47" i="51"/>
  <c r="L37" i="51"/>
  <c r="M18" i="51"/>
  <c r="I36" i="51"/>
  <c r="L42" i="51"/>
  <c r="H7" i="51"/>
  <c r="H6" i="51" s="1"/>
  <c r="L8" i="51"/>
  <c r="L7" i="51" s="1"/>
  <c r="L6" i="51" s="1"/>
  <c r="E100" i="52"/>
  <c r="D117" i="52"/>
  <c r="E117" i="52" s="1"/>
  <c r="E59" i="52"/>
  <c r="E87" i="55"/>
  <c r="E89" i="55" s="1"/>
  <c r="D92" i="55" s="1"/>
  <c r="D87" i="57"/>
  <c r="D89" i="57" s="1"/>
  <c r="E87" i="57"/>
  <c r="E89" i="57" s="1"/>
  <c r="D87" i="54"/>
  <c r="D89" i="54" s="1"/>
  <c r="D87" i="2"/>
  <c r="D89" i="2" s="1"/>
  <c r="E141" i="1"/>
  <c r="E91" i="1"/>
  <c r="G42" i="47"/>
  <c r="M50" i="51"/>
  <c r="M48" i="51" s="1"/>
  <c r="M38" i="51"/>
  <c r="M37" i="51" s="1"/>
  <c r="M36" i="51" s="1"/>
  <c r="M12" i="51"/>
  <c r="M8" i="51" s="1"/>
  <c r="M52" i="51"/>
  <c r="H7" i="50"/>
  <c r="H37" i="50" s="1"/>
  <c r="E87" i="2"/>
  <c r="E89" i="2" s="1"/>
  <c r="E87" i="54"/>
  <c r="E89" i="54" s="1"/>
  <c r="L25" i="47"/>
  <c r="O14" i="46"/>
  <c r="O13" i="46" s="1"/>
  <c r="K13" i="46"/>
  <c r="K6" i="46" s="1"/>
  <c r="K31" i="46" s="1"/>
  <c r="L6" i="45"/>
  <c r="L13" i="46"/>
  <c r="S14" i="46"/>
  <c r="S13" i="46" s="1"/>
  <c r="S6" i="46" s="1"/>
  <c r="S31" i="46" s="1"/>
  <c r="L52" i="51"/>
  <c r="L47" i="51" s="1"/>
  <c r="K7" i="51"/>
  <c r="K6" i="51" s="1"/>
  <c r="L6" i="46" l="1"/>
  <c r="L31" i="46" s="1"/>
  <c r="O6" i="46"/>
  <c r="O31" i="46" s="1"/>
  <c r="O42" i="47"/>
  <c r="L42" i="47"/>
  <c r="L36" i="51"/>
  <c r="M7" i="51"/>
  <c r="M6" i="51" s="1"/>
  <c r="M47" i="51"/>
  <c r="D91" i="55"/>
  <c r="D92" i="57"/>
  <c r="D91" i="57"/>
  <c r="D91" i="54"/>
  <c r="D92" i="54"/>
  <c r="D92" i="2"/>
  <c r="D91" i="2"/>
</calcChain>
</file>

<file path=xl/sharedStrings.xml><?xml version="1.0" encoding="utf-8"?>
<sst xmlns="http://schemas.openxmlformats.org/spreadsheetml/2006/main" count="2381" uniqueCount="1263">
  <si>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</si>
  <si>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</si>
  <si>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</si>
  <si>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</si>
  <si>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</si>
  <si>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</si>
  <si>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</si>
  <si>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</si>
  <si>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</si>
  <si>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</si>
  <si>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</si>
  <si>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</si>
  <si>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</si>
  <si>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</si>
  <si>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</si>
  <si>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A. Náklady</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</si>
  <si>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</si>
  <si>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</si>
  <si>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</si>
  <si>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</si>
  <si>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</si>
  <si>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</si>
  <si>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 xml:space="preserve">     II.Služby celkem</t>
  </si>
  <si>
    <t>ř.7 až 10</t>
  </si>
  <si>
    <t xml:space="preserve">            5.Opravy a udržování</t>
  </si>
  <si>
    <t xml:space="preserve">            6.Cestovné</t>
  </si>
  <si>
    <t xml:space="preserve">            nehmotný majetek</t>
  </si>
  <si>
    <t>odchody do důchodu a jubilea zaměstnanců</t>
  </si>
  <si>
    <t xml:space="preserve">            7.Náklady na reprezentaci</t>
  </si>
  <si>
    <t xml:space="preserve">            8.Ostatní služby</t>
  </si>
  <si>
    <t xml:space="preserve">     III.Osobní náklady celkem</t>
  </si>
  <si>
    <t>ř.12 až 16</t>
  </si>
  <si>
    <t xml:space="preserve">            9.Mzdové náklady</t>
  </si>
  <si>
    <t xml:space="preserve">            10.Zákonné sociální pojištění</t>
  </si>
  <si>
    <t xml:space="preserve">            11.Ostatní sociální pojištění</t>
  </si>
  <si>
    <t xml:space="preserve">            12.Zákonné sociální náklady</t>
  </si>
  <si>
    <t xml:space="preserve">            13.Ostatní sociální náklady</t>
  </si>
  <si>
    <t xml:space="preserve">    IV.Daně a poplatky celkem</t>
  </si>
  <si>
    <t>ř.18 až 20</t>
  </si>
  <si>
    <t xml:space="preserve">            14.Daň silniční</t>
  </si>
  <si>
    <t xml:space="preserve">            15.Daň z nemovitosti</t>
  </si>
  <si>
    <t xml:space="preserve">            16.Ostatní daně a poplatky</t>
  </si>
  <si>
    <t xml:space="preserve">    V.Ostatní náklady celkem</t>
  </si>
  <si>
    <t>ŠZP</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</si>
  <si>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</si>
  <si>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</si>
  <si>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</si>
  <si>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</si>
  <si>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</si>
  <si>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</si>
  <si>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</si>
  <si>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</si>
  <si>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</si>
  <si>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ř.31 až 36</t>
  </si>
  <si>
    <t xml:space="preserve">            27.Prodané cenné papíry a podíly</t>
  </si>
  <si>
    <t xml:space="preserve">            28.Prodaný materiál</t>
  </si>
  <si>
    <t xml:space="preserve">            29.Tvorba rezerv</t>
  </si>
  <si>
    <t xml:space="preserve">            30.Tvorba opravných položek</t>
  </si>
  <si>
    <t xml:space="preserve">     VII.Poskytnuté příspěvky celkem</t>
  </si>
  <si>
    <t>ř.38 a 39</t>
  </si>
  <si>
    <t xml:space="preserve">            32.Poskytnuté členské příspěvky</t>
  </si>
  <si>
    <t xml:space="preserve">     VIII.Daň z příjmů celkem</t>
  </si>
  <si>
    <t>ř.41</t>
  </si>
  <si>
    <t xml:space="preserve">            33.Dodatečné odvody daně z příjmů</t>
  </si>
  <si>
    <t>Náklady celkem</t>
  </si>
  <si>
    <t xml:space="preserve">ř.1+6+11+17+21+ 30+37+40 </t>
  </si>
  <si>
    <t>B. Výnosy</t>
  </si>
  <si>
    <t xml:space="preserve">        I.Tržby za vlastní výkony a za zboží celkem</t>
  </si>
  <si>
    <t>ř.44 až 46</t>
  </si>
  <si>
    <t xml:space="preserve">             1.Tržby za vlastní výrobky</t>
  </si>
  <si>
    <t xml:space="preserve">             2.Tržby z prodeje služeb</t>
  </si>
  <si>
    <t xml:space="preserve">             3.Tržby za prodané zboží</t>
  </si>
  <si>
    <t xml:space="preserve">       II.Změny stavu vnitroorganizačních zásob celkem</t>
  </si>
  <si>
    <t>ř.48 až 51</t>
  </si>
  <si>
    <t xml:space="preserve">             4.Změna stavu zásob nedokončené výroby</t>
  </si>
  <si>
    <t xml:space="preserve">             5.Změna stavu zásob polotovarů</t>
  </si>
  <si>
    <t xml:space="preserve">             6.Změna stavu zásob výrobků</t>
  </si>
  <si>
    <t xml:space="preserve">             7.Změna stavu zvířat</t>
  </si>
  <si>
    <r>
      <rPr>
        <sz val="8"/>
        <rFont val="Calibri"/>
        <family val="2"/>
        <charset val="238"/>
      </rPr>
      <t>(1)</t>
    </r>
    <r>
      <rPr>
        <sz val="10"/>
        <rFont val="Calibri"/>
        <family val="2"/>
        <charset val="238"/>
      </rPr>
      <t xml:space="preserve"> Zpracování "Výkazu zisku a ztraty" se řídí § 6 a §§ 26 až 28 Vyhlášky 504/2002 Sb.</t>
    </r>
  </si>
  <si>
    <r>
      <rPr>
        <sz val="8"/>
        <rFont val="Calibri"/>
        <family val="2"/>
        <charset val="238"/>
      </rPr>
      <t>(1)</t>
    </r>
    <r>
      <rPr>
        <sz val="10"/>
        <rFont val="Calibri"/>
        <family val="2"/>
        <charset val="238"/>
      </rPr>
      <t xml:space="preserve"> Zpracování "Výkazu zisku a ztraty" se řídí § 6 a §§ 26 až 28 Vyhlášky 504/2002 Sb.</t>
    </r>
  </si>
  <si>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</si>
  <si>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t>(1) Členění se uvádí podle § 22 odst.1 a) zákona č. 111/1998 Sb. Počet řádků rozšířit dle potřeby.</t>
  </si>
  <si>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</si>
  <si>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 </t>
    </r>
    <r>
      <rPr>
        <u/>
        <sz val="10"/>
        <color indexed="8"/>
        <rFont val="Calibri"/>
        <family val="2"/>
        <charset val="238"/>
      </rPr>
      <t>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</si>
  <si>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t>Hlavní činnost</t>
  </si>
  <si>
    <t>A</t>
  </si>
  <si>
    <r>
      <t xml:space="preserve">Transfer znalostí </t>
    </r>
    <r>
      <rPr>
        <sz val="8"/>
        <rFont val="Calibri"/>
        <family val="2"/>
        <charset val="238"/>
      </rPr>
      <t>(1)</t>
    </r>
  </si>
  <si>
    <t>A.1</t>
  </si>
  <si>
    <r>
      <t xml:space="preserve">Příjmy z licenčních smluv </t>
    </r>
    <r>
      <rPr>
        <sz val="8"/>
        <rFont val="Calibri"/>
        <family val="2"/>
        <charset val="238"/>
      </rPr>
      <t>(2)</t>
    </r>
  </si>
  <si>
    <t>A.2</t>
  </si>
  <si>
    <r>
      <t xml:space="preserve">Příjmy ze smluvního výzkumu </t>
    </r>
    <r>
      <rPr>
        <sz val="8"/>
        <rFont val="Calibri"/>
        <family val="2"/>
        <charset val="238"/>
      </rPr>
      <t>(3)</t>
    </r>
  </si>
  <si>
    <t>A.3</t>
  </si>
  <si>
    <r>
      <t xml:space="preserve">Placené vzdělávací kurzy pro zaměstnance subjektů aplikační sféry </t>
    </r>
    <r>
      <rPr>
        <sz val="8"/>
        <rFont val="Calibri"/>
        <family val="2"/>
        <charset val="238"/>
      </rPr>
      <t>(4)</t>
    </r>
  </si>
  <si>
    <t>A.4</t>
  </si>
  <si>
    <r>
      <t xml:space="preserve">Konzultace a poradenství </t>
    </r>
    <r>
      <rPr>
        <sz val="8"/>
        <rFont val="Calibri"/>
        <family val="2"/>
        <charset val="238"/>
      </rPr>
      <t>(5)</t>
    </r>
  </si>
  <si>
    <t>B</t>
  </si>
  <si>
    <r>
      <t xml:space="preserve">Tržby za vlastní služby </t>
    </r>
    <r>
      <rPr>
        <sz val="8"/>
        <rFont val="Calibri"/>
        <family val="2"/>
        <charset val="238"/>
      </rPr>
      <t>(6)</t>
    </r>
  </si>
  <si>
    <t>C.1</t>
  </si>
  <si>
    <t>C.2</t>
  </si>
  <si>
    <t>C.3</t>
  </si>
  <si>
    <t>C.4</t>
  </si>
  <si>
    <t>C.5</t>
  </si>
  <si>
    <t>C.6</t>
  </si>
  <si>
    <t>D.1</t>
  </si>
  <si>
    <t>D.2</t>
  </si>
  <si>
    <t>D.3</t>
  </si>
  <si>
    <t>D.4</t>
  </si>
  <si>
    <t>D.5</t>
  </si>
  <si>
    <t>E</t>
  </si>
  <si>
    <r>
      <t xml:space="preserve">prostory </t>
    </r>
    <r>
      <rPr>
        <sz val="8"/>
        <rFont val="Calibri"/>
        <family val="2"/>
        <charset val="238"/>
      </rPr>
      <t>(7)</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</si>
  <si>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</si>
  <si>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výzkum, na který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</si>
  <si>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r>
      <rPr>
        <sz val="8"/>
        <color indexed="8"/>
        <rFont val="Calibri"/>
        <family val="2"/>
        <charset val="238"/>
      </rPr>
      <t>(6)</t>
    </r>
    <r>
      <rPr>
        <b/>
        <sz val="10"/>
        <color indexed="8"/>
        <rFont val="Calibri"/>
        <family val="2"/>
        <charset val="238"/>
      </rPr>
      <t xml:space="preserve"> </t>
    </r>
    <r>
      <rPr>
        <sz val="10"/>
        <color indexed="8"/>
        <rFont val="Calibri"/>
        <family val="2"/>
        <charset val="238"/>
      </rPr>
      <t xml:space="preserve">Do řádku </t>
    </r>
    <r>
      <rPr>
        <b/>
        <sz val="10"/>
        <color indexed="8"/>
        <rFont val="Calibri"/>
        <family val="2"/>
        <charset val="238"/>
      </rPr>
      <t>"Tržby za vlastní služby"</t>
    </r>
    <r>
      <rPr>
        <sz val="10"/>
        <color indexed="8"/>
        <rFont val="Calibri"/>
        <family val="2"/>
        <charset val="238"/>
      </rPr>
      <t xml:space="preserve">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</si>
  <si>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r>
      <rPr>
        <sz val="8"/>
        <rFont val="Calibri"/>
        <family val="2"/>
        <charset val="238"/>
      </rPr>
      <t>(1)</t>
    </r>
    <r>
      <rPr>
        <sz val="10"/>
        <rFont val="Calibri"/>
        <family val="2"/>
        <charset val="238"/>
      </rPr>
      <t xml:space="preserve"> VŠ uvede celkovou částku v tis. Kč, kterou na daném typu poplatku/úhradou za další činnosti poskytované veřejnou vysokou školou přijala od studentů/dalších účastníků vzdělávání v daném kalendářním roce.  </t>
    </r>
  </si>
  <si>
    <r>
      <rPr>
        <sz val="8"/>
        <rFont val="Calibri"/>
        <family val="2"/>
        <charset val="238"/>
      </rPr>
      <t>(3)</t>
    </r>
    <r>
      <rPr>
        <sz val="10"/>
        <rFont val="Calibri"/>
        <family val="2"/>
        <charset val="238"/>
      </rPr>
      <t xml:space="preserve"> Položku v každém řádku sloupce "a" nebo "b" (vždy je možná pouze jedna hodnota) vydělí VŠ počtem studentů/účastníků vzdělávání ve sloupci "c". Pokud existuje jednotková sazba, stačí zde uvést tuto. </t>
    </r>
  </si>
  <si>
    <r>
      <rPr>
        <sz val="8"/>
        <color indexed="8"/>
        <rFont val="Calibri"/>
        <family val="2"/>
        <charset val="238"/>
      </rPr>
      <t>(1)</t>
    </r>
    <r>
      <rPr>
        <sz val="10"/>
        <color indexed="8"/>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</si>
  <si>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t>-</t>
  </si>
  <si>
    <r>
      <t>Komentář:</t>
    </r>
    <r>
      <rPr>
        <sz val="11"/>
        <color theme="1"/>
        <rFont val="Calibri"/>
        <family val="2"/>
        <charset val="238"/>
        <scheme val="minor"/>
      </rPr>
      <t xml:space="preserve">
V tabulce 8b není vyplněn za VŠ sloupec 6 - průměrná měsíční mzda
z ostatních zdrojů rozpočtu VŠ, neboť jsou ve sloupci 5 zahrnuty,
v souladu s metodikou výkazu ŠkolP1b-04, i pohyblivé složky mzdy zaměstnanců ze sloupce 1. Vypočtená průměrná mzda by proto neodpovídala skutečnosti.</t>
    </r>
  </si>
  <si>
    <r>
      <rPr>
        <sz val="8"/>
        <color indexed="8"/>
        <rFont val="Calibri"/>
        <family val="2"/>
        <charset val="238"/>
      </rPr>
      <t>(6)</t>
    </r>
    <r>
      <rPr>
        <sz val="10"/>
        <color indexed="8"/>
        <rFont val="Calibri"/>
        <family val="2"/>
        <charset val="238"/>
      </rPr>
      <t xml:space="preserve"> Úvazky pracovníků, v nichž se zaměstnanci vysoké školy nevěnují ani pedagogické ani vědecké činnosti; jde zejména o technicko-hospodářské pracovníky, provozní a obchodně provozní pracovníky, zdravotní a ostatní pracovníky, atp.</t>
    </r>
  </si>
  <si>
    <r>
      <rPr>
        <sz val="8"/>
        <rFont val="Calibri"/>
        <family val="2"/>
        <charset val="238"/>
      </rPr>
      <t>(2)</t>
    </r>
    <r>
      <rPr>
        <sz val="10"/>
        <rFont val="Calibri"/>
        <family val="2"/>
        <charset val="238"/>
      </rPr>
      <t xml:space="preserve"> V případě, že výnosy od zaměstnanců škola vede v doplňkové činnosti, zahrne tyto prostředky do sl. "j"a výši těchto výnosů konkrétně uvede v komentáři.</t>
    </r>
  </si>
  <si>
    <t xml:space="preserve">       III.Aktivace celkem</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</si>
  <si>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</si>
  <si>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</si>
  <si>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</si>
  <si>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</si>
  <si>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</si>
  <si>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 xml:space="preserve">       IV.Ostatní výnosy celkem</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</si>
  <si>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</si>
  <si>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</si>
  <si>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</si>
  <si>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</si>
  <si>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</si>
  <si>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</si>
  <si>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</si>
  <si>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</si>
  <si>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ř.66 až 72</t>
  </si>
  <si>
    <t xml:space="preserve">             20.Tržby z prodeje cenných papírů a podílů</t>
  </si>
  <si>
    <t xml:space="preserve">             21.Tržby z prodeje materiálu</t>
  </si>
  <si>
    <t xml:space="preserve">             22.Výnosy z krátkodobého finančního majetku</t>
  </si>
  <si>
    <t>sazba 500 Kč/přihl.</t>
  </si>
  <si>
    <t xml:space="preserve">             23.Zúčtování rezerv</t>
  </si>
  <si>
    <t xml:space="preserve">             24.Výnosy z dlouhodobého finančního majetku</t>
  </si>
  <si>
    <t xml:space="preserve">             25.Zúčtování opravných položek</t>
  </si>
  <si>
    <t xml:space="preserve">      VI.Přijaté příspěvky celkem</t>
  </si>
  <si>
    <t>ř.74 až 76</t>
  </si>
  <si>
    <t xml:space="preserve">             26.Přijaté příspěvky zúčtované mezi organizačními složkami</t>
  </si>
  <si>
    <t xml:space="preserve">             27.Přijaté příspěvky (dary)</t>
  </si>
  <si>
    <t xml:space="preserve">             28.Přijaté členské příspěvky</t>
  </si>
  <si>
    <t xml:space="preserve">      VII.Provozní dotace celkem</t>
  </si>
  <si>
    <t>ř.78</t>
  </si>
  <si>
    <t xml:space="preserve">             29.Provozní dotace</t>
  </si>
  <si>
    <t>Výnosy celkem</t>
  </si>
  <si>
    <t>C. Výsledek hospodaření před zdaněním</t>
  </si>
  <si>
    <t>ř.79 - 42</t>
  </si>
  <si>
    <t xml:space="preserve">             34.Daň z příjmů</t>
  </si>
  <si>
    <t>D. Výsledek hospodaření po zdanění</t>
  </si>
  <si>
    <t>ř.80 - 81</t>
  </si>
  <si>
    <t xml:space="preserve">     Výsledek hospodaření před zdaněním</t>
  </si>
  <si>
    <t xml:space="preserve">     Výsledek hospodaření po zdanění</t>
  </si>
  <si>
    <t>č.ř.</t>
  </si>
  <si>
    <t>použito</t>
  </si>
  <si>
    <t xml:space="preserve">v tom: </t>
  </si>
  <si>
    <t xml:space="preserve">ostatní </t>
  </si>
  <si>
    <t>ostatní</t>
  </si>
  <si>
    <t xml:space="preserve">
Název údaje</t>
  </si>
  <si>
    <t>zůstatek</t>
  </si>
  <si>
    <t>tvorba</t>
  </si>
  <si>
    <t>čerpání</t>
  </si>
  <si>
    <t>k 1.1.</t>
  </si>
  <si>
    <t xml:space="preserve">  (+)</t>
  </si>
  <si>
    <t>Fond rezervní</t>
  </si>
  <si>
    <t>Fond reprodukce investičního majetku</t>
  </si>
  <si>
    <t>Stipendijní fond</t>
  </si>
  <si>
    <t>Fond odměn</t>
  </si>
  <si>
    <t>Fond účelově určených prostředků</t>
  </si>
  <si>
    <t>Fond sociální</t>
  </si>
  <si>
    <t>Fond provozních prostředků</t>
  </si>
  <si>
    <t>z toho:</t>
  </si>
  <si>
    <t>(tis. Kč)</t>
  </si>
  <si>
    <t>HV z hlavní činnosti</t>
  </si>
  <si>
    <t>HV z doplňkové činnosti</t>
  </si>
  <si>
    <t>HV celkem</t>
  </si>
  <si>
    <t>C e l k e m</t>
  </si>
  <si>
    <t xml:space="preserve">Celkem </t>
  </si>
  <si>
    <t>Celkem</t>
  </si>
  <si>
    <t>sl.2</t>
  </si>
  <si>
    <t>(v tis. Kč)</t>
  </si>
  <si>
    <t>Doplňková činnost</t>
  </si>
  <si>
    <t>z toho</t>
  </si>
  <si>
    <t>pozemky</t>
  </si>
  <si>
    <t>budovy, stavby, haly</t>
  </si>
  <si>
    <t>Položka</t>
  </si>
  <si>
    <t>poplatky za úkony spojené s příjímacím řízením (§ 58 odst. 1)</t>
  </si>
  <si>
    <t>poplatky za studium v cizím jazyce (§58 odst. 5)</t>
  </si>
  <si>
    <t>mzdy</t>
  </si>
  <si>
    <t>Ukazatel</t>
  </si>
  <si>
    <t>KaM</t>
  </si>
  <si>
    <t>vědečtí pracovníci</t>
  </si>
  <si>
    <t>celkem</t>
  </si>
  <si>
    <t>Stav k 1.1.</t>
  </si>
  <si>
    <t>Stav k 31.12.</t>
  </si>
  <si>
    <t>Tvorba</t>
  </si>
  <si>
    <t>z fondu reprodukce inv. majetku</t>
  </si>
  <si>
    <t>z fondu odměn</t>
  </si>
  <si>
    <t>z fondu provozních prostředků</t>
  </si>
  <si>
    <t>Čerpání</t>
  </si>
  <si>
    <t>krytí ztrát minulých účetních období</t>
  </si>
  <si>
    <t>do fondu reprodukce inv. majetku</t>
  </si>
  <si>
    <t>do fondu odměn</t>
  </si>
  <si>
    <t>do fondu provozních prostředků</t>
  </si>
  <si>
    <t>z odpisů</t>
  </si>
  <si>
    <t xml:space="preserve">ze zůstatku příspěvku </t>
  </si>
  <si>
    <t xml:space="preserve">zůstat.cena nehm. a hmot.dlouhod. majektu </t>
  </si>
  <si>
    <t>Převod z fondů celkem</t>
  </si>
  <si>
    <t>v tom: z fondu odměn</t>
  </si>
  <si>
    <t xml:space="preserve">            z fondu provozních prostředků</t>
  </si>
  <si>
    <t xml:space="preserve">            z rezervního fondu</t>
  </si>
  <si>
    <t xml:space="preserve">            stroje a zařízení</t>
  </si>
  <si>
    <t xml:space="preserve">            nákupy nemovitostí</t>
  </si>
  <si>
    <t>Převod do fondů celkem</t>
  </si>
  <si>
    <t>v tom: do fondu odměn</t>
  </si>
  <si>
    <t xml:space="preserve">            do fondu provozních prostředků</t>
  </si>
  <si>
    <t xml:space="preserve">            do rezervního fondu</t>
  </si>
  <si>
    <t>daňově uznatelné výdaje podle zák. 586/1992 Sb. o daních z příjmů</t>
  </si>
  <si>
    <t xml:space="preserve">Stav k 31.12. </t>
  </si>
  <si>
    <t>z rezervního fondu</t>
  </si>
  <si>
    <t>mzdové náklady</t>
  </si>
  <si>
    <t>do rezervního fondu</t>
  </si>
  <si>
    <t>Neinvestice</t>
  </si>
  <si>
    <t>Investice</t>
  </si>
  <si>
    <t>účelově určené dary § 18 odst. 9 a) zák. č. 111/1998 Sb.</t>
  </si>
  <si>
    <t>účelově určené peněžní prostředky ze zahraničí § 18 odst. 9 b) zák. č. 111/1998 Sb.</t>
  </si>
  <si>
    <t xml:space="preserve">Tvorba </t>
  </si>
  <si>
    <t xml:space="preserve">Čerpání </t>
  </si>
  <si>
    <t>Příděl podle § 18 odst. 12 zák. č. 111/1998 Sb.</t>
  </si>
  <si>
    <t>ze zůstatku příspěvku</t>
  </si>
  <si>
    <t>na provozní náklady dle vnitřního předpisu VŠ</t>
  </si>
  <si>
    <t>a</t>
  </si>
  <si>
    <t>b</t>
  </si>
  <si>
    <t>c</t>
  </si>
  <si>
    <t>d</t>
  </si>
  <si>
    <t>e</t>
  </si>
  <si>
    <t>f</t>
  </si>
  <si>
    <t>g</t>
  </si>
  <si>
    <t>h</t>
  </si>
  <si>
    <t>i</t>
  </si>
  <si>
    <t>j</t>
  </si>
  <si>
    <t>za vynikající studijní výsledky dle § 91 odst. 2 písm. a)</t>
  </si>
  <si>
    <t>za vynikající vědecké, výzkumné, vývojové, umělecké nebo další tvůrčí výsledky přispívající k prohloubení znalostí dle § 91 odst. 2 písm. b)</t>
  </si>
  <si>
    <t>v případě tíživé sociální situace studenta dle § 91 odst. 3)</t>
  </si>
  <si>
    <t>ubytovací stipendium</t>
  </si>
  <si>
    <t>na podporu studia v zahraničí dle § 91 odst. 4 písm. a)</t>
  </si>
  <si>
    <t>CEEPUS</t>
  </si>
  <si>
    <t>na podporu studia v ČR dle § 91 odst. 4 písm. b)</t>
  </si>
  <si>
    <t>AKTION</t>
  </si>
  <si>
    <t xml:space="preserve">studentům doktorských studijních programů dle § 91 odst. 4 písm. c) </t>
  </si>
  <si>
    <t>(v tis.Kč)</t>
  </si>
  <si>
    <t>Výnosy</t>
  </si>
  <si>
    <t>v hlavní činnosti</t>
  </si>
  <si>
    <t>v doplňkové činnosti</t>
  </si>
  <si>
    <t xml:space="preserve">od studentů </t>
  </si>
  <si>
    <t>od cizích strávníků</t>
  </si>
  <si>
    <t>od cizích ubytovaných</t>
  </si>
  <si>
    <t xml:space="preserve">z dotace MŠMT </t>
  </si>
  <si>
    <t>sl. 1</t>
  </si>
  <si>
    <t>ř.80/1+80/2</t>
  </si>
  <si>
    <t>ř.82/1+82/2</t>
  </si>
  <si>
    <t>sl. 2</t>
  </si>
  <si>
    <t>Identifikační číslo EDS (ISPROFIN)</t>
  </si>
  <si>
    <t>(tis. kč)</t>
  </si>
  <si>
    <t>poplatky za nadstandardní dobu studia (§58 odst. 3)</t>
  </si>
  <si>
    <t>poplatky za studium v dalším stud. programu (§58 odst. 4)</t>
  </si>
  <si>
    <t>úplata za poskytování U3V</t>
  </si>
  <si>
    <t>úplata za poskytování programů CŽV (§ 60) mimo U3V</t>
  </si>
  <si>
    <t>Investiční celkem</t>
  </si>
  <si>
    <t xml:space="preserve">Poznámky: </t>
  </si>
  <si>
    <t xml:space="preserve">                    7.Pořizovaný dlouhodobý finanční majetek</t>
  </si>
  <si>
    <t xml:space="preserve">                   15.Pohledávky z pevných termínovaných operací a opcí</t>
  </si>
  <si>
    <t xml:space="preserve">                   16.Pohledávky z vydaných dluhopisů</t>
  </si>
  <si>
    <t xml:space="preserve">                     2.Vydané dluhopisy</t>
  </si>
  <si>
    <t xml:space="preserve">                    20.Vydané krátkodobé dluhopisy</t>
  </si>
  <si>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</si>
  <si>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</si>
  <si>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</si>
  <si>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</si>
  <si>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t xml:space="preserve">    Celkem</t>
  </si>
  <si>
    <t>k</t>
  </si>
  <si>
    <t>profesoři</t>
  </si>
  <si>
    <t>docenti</t>
  </si>
  <si>
    <t>odborní asistenti</t>
  </si>
  <si>
    <t>asistenti</t>
  </si>
  <si>
    <t>lektoři</t>
  </si>
  <si>
    <t>akademičtí pracovníci</t>
  </si>
  <si>
    <t>CELKEM</t>
  </si>
  <si>
    <t>Fondy</t>
  </si>
  <si>
    <t>bez VaV</t>
  </si>
  <si>
    <t>Operační programy EU</t>
  </si>
  <si>
    <t>Ostatní zdroje</t>
  </si>
  <si>
    <t>Počet pracovníků</t>
  </si>
  <si>
    <t>Kapitola 333 - MŠMT</t>
  </si>
  <si>
    <t>Vysoká škola</t>
  </si>
  <si>
    <t>VaV</t>
  </si>
  <si>
    <t>VaV ze zahraničí</t>
  </si>
  <si>
    <t>vysoká škola</t>
  </si>
  <si>
    <t>ostatní poskytovatelé</t>
  </si>
  <si>
    <t>kapitola 333 - MŠMT</t>
  </si>
  <si>
    <t>Mzdy</t>
  </si>
  <si>
    <t>ostatní zdroje rozpočtu VŠ</t>
  </si>
  <si>
    <t>Zdroj financování</t>
  </si>
  <si>
    <t>MŠMT OP VK</t>
  </si>
  <si>
    <t>MŠMT OP VaVpI</t>
  </si>
  <si>
    <t>Poznámky</t>
  </si>
  <si>
    <t>v tom</t>
  </si>
  <si>
    <t>poskytnuté</t>
  </si>
  <si>
    <t>poskytnuto</t>
  </si>
  <si>
    <t>e=a+c</t>
  </si>
  <si>
    <t>f=b+d</t>
  </si>
  <si>
    <t>MŠMT</t>
  </si>
  <si>
    <t>použité</t>
  </si>
  <si>
    <t>další dle specifikace VŠ</t>
  </si>
  <si>
    <t>Výsledek hospodaření</t>
  </si>
  <si>
    <t>l=h-b</t>
  </si>
  <si>
    <t>m=k-c</t>
  </si>
  <si>
    <r>
      <rPr>
        <sz val="8"/>
        <rFont val="Calibri"/>
        <family val="2"/>
        <charset val="238"/>
      </rPr>
      <t>(1)</t>
    </r>
    <r>
      <rPr>
        <sz val="10"/>
        <rFont val="Calibri"/>
        <family val="2"/>
        <charset val="238"/>
      </rPr>
      <t xml:space="preserve"> V případě použití tohoto řádku, VŠ blíže specifikuje.</t>
    </r>
  </si>
  <si>
    <r>
      <rPr>
        <sz val="8"/>
        <rFont val="Calibri"/>
        <family val="2"/>
        <charset val="238"/>
      </rPr>
      <t>(2)</t>
    </r>
    <r>
      <rPr>
        <sz val="10"/>
        <rFont val="Calibri"/>
        <family val="2"/>
        <charset val="238"/>
      </rPr>
      <t xml:space="preserve"> V případě použití tohoto řádku, VŠ blíže specifikuje.</t>
    </r>
  </si>
  <si>
    <r>
      <rPr>
        <sz val="8"/>
        <rFont val="Calibri"/>
        <family val="2"/>
        <charset val="238"/>
      </rPr>
      <t>(1)</t>
    </r>
    <r>
      <rPr>
        <sz val="10"/>
        <rFont val="Calibri"/>
        <family val="2"/>
        <charset val="238"/>
      </rPr>
      <t xml:space="preserve"> Uvést čerpání ve struktuře podle vnitřních předpisů VŠ.</t>
    </r>
  </si>
  <si>
    <r>
      <t xml:space="preserve">Koleje a ostatní ubytovací zařízení provozované VVŠ </t>
    </r>
    <r>
      <rPr>
        <sz val="8"/>
        <rFont val="Calibri"/>
        <family val="2"/>
        <charset val="238"/>
      </rPr>
      <t>(1)</t>
    </r>
  </si>
  <si>
    <r>
      <rPr>
        <sz val="8"/>
        <rFont val="Calibri"/>
        <family val="2"/>
        <charset val="238"/>
      </rPr>
      <t>(1)</t>
    </r>
    <r>
      <rPr>
        <sz val="10"/>
        <rFont val="Calibri"/>
        <family val="2"/>
        <charset val="238"/>
      </rPr>
      <t xml:space="preserve"> V případě potřeby rozšířit počet řádků.</t>
    </r>
  </si>
  <si>
    <r>
      <t xml:space="preserve">Menzy a ostatní stravovací zařízení, pro která vydalo souhlas MŠMT </t>
    </r>
    <r>
      <rPr>
        <sz val="8"/>
        <rFont val="Calibri"/>
        <family val="2"/>
        <charset val="238"/>
      </rPr>
      <t>(1)</t>
    </r>
  </si>
  <si>
    <t>sl.  3</t>
  </si>
  <si>
    <t>sl. 4</t>
  </si>
  <si>
    <r>
      <t xml:space="preserve">Rozvaha (bilance) </t>
    </r>
    <r>
      <rPr>
        <sz val="8"/>
        <rFont val="Calibri"/>
        <family val="2"/>
        <charset val="238"/>
      </rPr>
      <t>(1)</t>
    </r>
  </si>
  <si>
    <r>
      <t xml:space="preserve">účet / součet </t>
    </r>
    <r>
      <rPr>
        <sz val="8"/>
        <rFont val="Calibri"/>
        <family val="2"/>
        <charset val="238"/>
      </rPr>
      <t>(2)</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</si>
  <si>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</si>
  <si>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t xml:space="preserve">                     7.Závazky k institucím sociálního zabezpečení a veřejného zdravotního pojištění</t>
  </si>
  <si>
    <t>ř.43+47+52+57+65+73+77</t>
  </si>
  <si>
    <r>
      <t xml:space="preserve">Výkaz zisku a ztráty </t>
    </r>
    <r>
      <rPr>
        <sz val="8"/>
        <rFont val="Calibri"/>
        <family val="2"/>
        <charset val="238"/>
      </rPr>
      <t>(1)</t>
    </r>
  </si>
  <si>
    <r>
      <t xml:space="preserve">řádek </t>
    </r>
    <r>
      <rPr>
        <sz val="8"/>
        <rFont val="Calibri"/>
        <family val="2"/>
        <charset val="238"/>
      </rPr>
      <t>(3)</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</si>
  <si>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</si>
  <si>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celkem (+)</t>
  </si>
  <si>
    <t>k 31.12.</t>
  </si>
  <si>
    <t>e=a+b-d</t>
  </si>
  <si>
    <t xml:space="preserve">Fondy celkem  </t>
  </si>
  <si>
    <t>6a</t>
  </si>
  <si>
    <t>6b</t>
  </si>
  <si>
    <r>
      <t>Počet studentů</t>
    </r>
    <r>
      <rPr>
        <sz val="8"/>
        <rFont val="Calibri"/>
        <family val="2"/>
        <charset val="238"/>
      </rPr>
      <t xml:space="preserve"> (2)</t>
    </r>
  </si>
  <si>
    <r>
      <t xml:space="preserve">Stipendijní fond - tvorba </t>
    </r>
    <r>
      <rPr>
        <sz val="8"/>
        <rFont val="Calibri"/>
        <family val="2"/>
        <charset val="238"/>
      </rPr>
      <t>(1)</t>
    </r>
  </si>
  <si>
    <r>
      <t xml:space="preserve">Výnosy </t>
    </r>
    <r>
      <rPr>
        <sz val="8"/>
        <rFont val="Calibri"/>
        <family val="2"/>
        <charset val="238"/>
      </rPr>
      <t>(1)</t>
    </r>
  </si>
  <si>
    <t>Poznámka</t>
  </si>
  <si>
    <t>c1</t>
  </si>
  <si>
    <t>c2</t>
  </si>
  <si>
    <t>(1)</t>
  </si>
  <si>
    <t>STIPENDIA přiznána a vyplacena</t>
  </si>
  <si>
    <t>na výzkumnou, vývojovou a inovační činnost podle zvláštního právního předpisu, § 91 odst.2 písm. c)</t>
  </si>
  <si>
    <t>v případech zvláštního zřetele hodných dle § 91 odst. 2 písm. e)</t>
  </si>
  <si>
    <r>
      <rPr>
        <sz val="8"/>
        <rFont val="Calibri"/>
        <family val="2"/>
        <charset val="238"/>
      </rPr>
      <t>(2)</t>
    </r>
    <r>
      <rPr>
        <sz val="10"/>
        <rFont val="Calibri"/>
        <family val="2"/>
        <charset val="238"/>
      </rPr>
      <t xml:space="preserve"> Uvedou se finanční prostředky ve výši dle vystavených limitek k 31. 12.</t>
    </r>
  </si>
  <si>
    <t>sazba 300 Kč/semestr</t>
  </si>
  <si>
    <t>PO 4 - Infrastruktura pro výuku na VŠ spojenou s výzkumem</t>
  </si>
  <si>
    <r>
      <rPr>
        <sz val="8"/>
        <rFont val="Calibri"/>
        <family val="2"/>
        <charset val="238"/>
      </rPr>
      <t>(1)</t>
    </r>
    <r>
      <rPr>
        <sz val="10"/>
        <rFont val="Calibri"/>
        <family val="2"/>
        <charset val="238"/>
      </rPr>
      <t xml:space="preserve"> Údaje budou vyplněny v souladu s účetní evidencí vysoké školy.</t>
    </r>
  </si>
  <si>
    <t>počáteční stav</t>
  </si>
  <si>
    <t>Návrh na příděl ze zisku do fondů v následujícím roce (1)</t>
  </si>
  <si>
    <t>z toho příděl
ze zisku za předchozí rok</t>
  </si>
  <si>
    <t>ze zisku za předchozí rok</t>
  </si>
  <si>
    <t xml:space="preserve">          Statutární město Brno</t>
  </si>
  <si>
    <t xml:space="preserve">                  10.Poskytnuté zálohy na dlouhodobý hmotný majetek</t>
  </si>
  <si>
    <t>v případě tíživé sociální situace studenta dle § 91 odst. 2 písm. d)</t>
  </si>
  <si>
    <t>Příspěvek / dotace MŠMT</t>
  </si>
  <si>
    <t>Stipendijní fond VŠ</t>
  </si>
  <si>
    <r>
      <t xml:space="preserve">Ostatní </t>
    </r>
    <r>
      <rPr>
        <sz val="8"/>
        <rFont val="Calibri"/>
        <family val="2"/>
        <charset val="238"/>
      </rPr>
      <t>(1)</t>
    </r>
  </si>
  <si>
    <r>
      <t xml:space="preserve">Celkem vyplaceno </t>
    </r>
    <r>
      <rPr>
        <sz val="8"/>
        <rFont val="Calibri"/>
        <family val="2"/>
        <charset val="238"/>
      </rPr>
      <t>(2)</t>
    </r>
  </si>
  <si>
    <t>Studenti</t>
  </si>
  <si>
    <t>Ostatní</t>
  </si>
  <si>
    <t>jiná stipendia</t>
  </si>
  <si>
    <t>Erasmus</t>
  </si>
  <si>
    <t>c3</t>
  </si>
  <si>
    <t>Kontrolní vazba</t>
  </si>
  <si>
    <t>Kontrolní vazby</t>
  </si>
  <si>
    <t xml:space="preserve">                    13.Závazky ze vztahu k rozpočtu orgánů územních samosprávných celků</t>
  </si>
  <si>
    <t xml:space="preserve">                   13.Nároky na dotace a ostatní zúčtování s rozpočtem orgánů územních samospr. celků</t>
  </si>
  <si>
    <t xml:space="preserve">                   10.Oprávky k drobnému dlouhodobému hmotnému majetku</t>
  </si>
  <si>
    <t xml:space="preserve">                   11.Oprávky k ostatnímu dlouhodobému hmotnému majetku</t>
  </si>
  <si>
    <t xml:space="preserve">     II. Výsledek hospodaření celkem</t>
  </si>
  <si>
    <t xml:space="preserve">                    14.Závazky z upsaných nesplacených cenných papírů a podílů</t>
  </si>
  <si>
    <t xml:space="preserve">                     3.Nerozdělený zisk, neuhrazená ztráta minulých let</t>
  </si>
  <si>
    <t xml:space="preserve">                    7.Pohledávky za institucemi sociálního zabezpečení a veřejného zdrav. pojištění</t>
  </si>
  <si>
    <t>v tom: stavby</t>
  </si>
  <si>
    <t>Druh stipendia</t>
  </si>
  <si>
    <t xml:space="preserve">     VI.Odpisy, prodaný majetek, tvorba rezerv a opravných položek celkem</t>
  </si>
  <si>
    <t xml:space="preserve">            25.Odpisy dlouhodobého nehmotného a hmotného majetku</t>
  </si>
  <si>
    <t xml:space="preserve">            26.Zůstat. cena prodaného dlouh. nehmotného a hmotného majetku</t>
  </si>
  <si>
    <t xml:space="preserve">            31.Poskytnuté příspěvky zúčtované mezi organizačními složkami</t>
  </si>
  <si>
    <t xml:space="preserve">       V.Tržby z prodeje majetku, zúčtování rezerv a opravných položek celkem</t>
  </si>
  <si>
    <t xml:space="preserve">             19.Tržby z prodeje dlouh. nehmotného a hmotného majetku</t>
  </si>
  <si>
    <t>Poplatky stanovené dle § 58 zákona 111/1998 Sb.</t>
  </si>
  <si>
    <t>Pronájem</t>
  </si>
  <si>
    <t>Tržby z prodeje majetku</t>
  </si>
  <si>
    <t>Dary</t>
  </si>
  <si>
    <t>Dědictví</t>
  </si>
  <si>
    <t>Vybrané činnosti</t>
  </si>
  <si>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organizace,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</si>
  <si>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t>Zdroje</t>
  </si>
  <si>
    <r>
      <t xml:space="preserve">Součásti VVŠ </t>
    </r>
    <r>
      <rPr>
        <sz val="8"/>
        <rFont val="Calibri"/>
        <family val="2"/>
        <charset val="238"/>
      </rPr>
      <t>(1)</t>
    </r>
  </si>
  <si>
    <t>hlavní + doplňková (hospodářská) činnost</t>
  </si>
  <si>
    <r>
      <t xml:space="preserve">ostatní příjmy </t>
    </r>
    <r>
      <rPr>
        <sz val="10"/>
        <rFont val="Calibri"/>
        <family val="2"/>
        <charset val="238"/>
      </rPr>
      <t>(1)</t>
    </r>
  </si>
  <si>
    <r>
      <t xml:space="preserve">ostatní užití </t>
    </r>
    <r>
      <rPr>
        <sz val="10"/>
        <rFont val="Calibri"/>
        <family val="2"/>
        <charset val="238"/>
      </rPr>
      <t>(1)</t>
    </r>
  </si>
  <si>
    <r>
      <t xml:space="preserve">užití  </t>
    </r>
    <r>
      <rPr>
        <sz val="10"/>
        <rFont val="Calibri"/>
        <family val="2"/>
        <charset val="238"/>
      </rPr>
      <t>(1)</t>
    </r>
  </si>
  <si>
    <r>
      <t xml:space="preserve">poplatky za studium dle § 58 zákona 111/81998 Sb. </t>
    </r>
    <r>
      <rPr>
        <sz val="10"/>
        <color indexed="8"/>
        <rFont val="Calibri"/>
        <family val="2"/>
        <charset val="238"/>
      </rPr>
      <t>(1)</t>
    </r>
  </si>
  <si>
    <r>
      <t xml:space="preserve">ostatní příjmy </t>
    </r>
    <r>
      <rPr>
        <sz val="10"/>
        <color indexed="8"/>
        <rFont val="Calibri"/>
        <family val="2"/>
        <charset val="238"/>
      </rPr>
      <t>(2)</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</si>
  <si>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</si>
  <si>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</si>
  <si>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</si>
  <si>
    <t>Použité zdroje celkem</t>
  </si>
  <si>
    <t>g=e-f</t>
  </si>
  <si>
    <t>h=e-f</t>
  </si>
  <si>
    <t>PO 2 - Terciární vzdělávání, výzkum a vývoj</t>
  </si>
  <si>
    <t>2.2 Vysokoškolské vzdělávání</t>
  </si>
  <si>
    <t>2.3 Lidské zdroje ve VaV</t>
  </si>
  <si>
    <t>2.4 Partnerství a sítě</t>
  </si>
  <si>
    <t>PO 1 - Evropská centra excelence</t>
  </si>
  <si>
    <t>1.1 Evropská centra excelence</t>
  </si>
  <si>
    <t>PO 2 - Regionální VaV centra</t>
  </si>
  <si>
    <t>2.1 Regionální VaV centra</t>
  </si>
  <si>
    <t>PO 3 - Komercializace a popularizace VaV</t>
  </si>
  <si>
    <t>4.1 Infrastruktura pro výuku na VŠ spojenou s výzkumem</t>
  </si>
  <si>
    <t>C  e  l  k  e  m</t>
  </si>
  <si>
    <t>Podle potřeby vložit další řádky</t>
  </si>
  <si>
    <t>Vratka nevyčerpaných prostředků</t>
  </si>
  <si>
    <t>Název údaje</t>
  </si>
  <si>
    <t>I. Běžné prostředky</t>
  </si>
  <si>
    <t>II. Kapitálové prostředky</t>
  </si>
  <si>
    <t>III. Celkem</t>
  </si>
  <si>
    <r>
      <t xml:space="preserve">poskytnuto </t>
    </r>
    <r>
      <rPr>
        <sz val="8"/>
        <rFont val="Calibri"/>
        <family val="2"/>
        <charset val="238"/>
      </rPr>
      <t>(2)</t>
    </r>
  </si>
  <si>
    <t>v tom:</t>
  </si>
  <si>
    <t>získané přes kapitolu MŠMT</t>
  </si>
  <si>
    <t>dotace spojené se vzdělávací činností</t>
  </si>
  <si>
    <t>dotace na VaV</t>
  </si>
  <si>
    <t xml:space="preserve">Název akce </t>
  </si>
  <si>
    <r>
      <t xml:space="preserve">Prostředky z veřejných zdrojů </t>
    </r>
    <r>
      <rPr>
        <b/>
        <sz val="10"/>
        <color indexed="8"/>
        <rFont val="Calibri"/>
        <family val="2"/>
        <charset val="238"/>
      </rPr>
      <t>celkem</t>
    </r>
    <r>
      <rPr>
        <sz val="10"/>
        <color indexed="8"/>
        <rFont val="Calibri"/>
        <family val="2"/>
        <charset val="238"/>
      </rPr>
      <t xml:space="preserve"> </t>
    </r>
  </si>
  <si>
    <t xml:space="preserve">poskytnuté </t>
  </si>
  <si>
    <t>j=f+h+i</t>
  </si>
  <si>
    <t>FRIM</t>
  </si>
  <si>
    <t>FPP</t>
  </si>
  <si>
    <t>FÚUP</t>
  </si>
  <si>
    <t>l= f+k</t>
  </si>
  <si>
    <t>C</t>
  </si>
  <si>
    <t>Stipendia pro studenty doktorských studijních programů</t>
  </si>
  <si>
    <t>D</t>
  </si>
  <si>
    <t>Zahraniční studenti a mezinárodní spolupráce</t>
  </si>
  <si>
    <t>F</t>
  </si>
  <si>
    <t>Fond vzdělávací politiky</t>
  </si>
  <si>
    <t>M</t>
  </si>
  <si>
    <t>Mimořádné aktivity</t>
  </si>
  <si>
    <t>S</t>
  </si>
  <si>
    <t>Sociální stipendia</t>
  </si>
  <si>
    <t>U</t>
  </si>
  <si>
    <t>Ubytovací stipendia</t>
  </si>
  <si>
    <t>G</t>
  </si>
  <si>
    <t>Fond rozvoje vysokých škol</t>
  </si>
  <si>
    <t>I</t>
  </si>
  <si>
    <t>Rozvojové programy</t>
  </si>
  <si>
    <t>J</t>
  </si>
  <si>
    <t>Dotace na ubytování a stravování</t>
  </si>
  <si>
    <r>
      <t xml:space="preserve">Druh podpory (dotační položky a ukazatele) </t>
    </r>
    <r>
      <rPr>
        <sz val="8"/>
        <color indexed="8"/>
        <rFont val="Calibri"/>
        <family val="2"/>
        <charset val="238"/>
      </rPr>
      <t>(1)</t>
    </r>
  </si>
  <si>
    <r>
      <t>poskytnuté</t>
    </r>
    <r>
      <rPr>
        <sz val="8"/>
        <color indexed="8"/>
        <rFont val="Calibri"/>
        <family val="2"/>
        <charset val="238"/>
      </rPr>
      <t xml:space="preserve"> (2)</t>
    </r>
  </si>
  <si>
    <r>
      <t>použité</t>
    </r>
    <r>
      <rPr>
        <sz val="8"/>
        <color indexed="8"/>
        <rFont val="Calibri"/>
        <family val="2"/>
        <charset val="238"/>
      </rPr>
      <t xml:space="preserve"> (3)</t>
    </r>
  </si>
  <si>
    <t>další dle specifikace VVŠ</t>
  </si>
  <si>
    <t>Vratka nevyčerp. prostředků</t>
  </si>
  <si>
    <t>OON</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</si>
  <si>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</si>
  <si>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poskytnuté </t>
    </r>
    <r>
      <rPr>
        <sz val="8"/>
        <color indexed="8"/>
        <rFont val="Calibri"/>
        <family val="2"/>
        <charset val="238"/>
      </rPr>
      <t>(2)</t>
    </r>
  </si>
  <si>
    <r>
      <t>Studijní programy a s nimi spojená tvůrčí činnost</t>
    </r>
    <r>
      <rPr>
        <sz val="8"/>
        <color indexed="8"/>
        <rFont val="Calibri"/>
        <family val="2"/>
        <charset val="238"/>
      </rPr>
      <t xml:space="preserve"> (6)</t>
    </r>
  </si>
  <si>
    <t>Územní rozpočty</t>
  </si>
  <si>
    <t>f*</t>
  </si>
  <si>
    <t>Ostatní kapitoly státního rozpočtu</t>
  </si>
  <si>
    <r>
      <t xml:space="preserve">Prostředky ze zahraničí </t>
    </r>
    <r>
      <rPr>
        <sz val="10"/>
        <color indexed="8"/>
        <rFont val="Calibri"/>
        <family val="2"/>
        <charset val="238"/>
      </rPr>
      <t>(získané přímo VVŠ)</t>
    </r>
  </si>
  <si>
    <r>
      <t xml:space="preserve">Druh podpory/název programu </t>
    </r>
    <r>
      <rPr>
        <sz val="8"/>
        <color indexed="8"/>
        <rFont val="Calibri"/>
        <family val="2"/>
        <charset val="238"/>
      </rPr>
      <t>(1)</t>
    </r>
  </si>
  <si>
    <r>
      <t xml:space="preserve">poskytnuté </t>
    </r>
    <r>
      <rPr>
        <sz val="8"/>
        <color indexed="8"/>
        <rFont val="Calibri"/>
        <family val="2"/>
        <charset val="238"/>
      </rPr>
      <t>(2)</t>
    </r>
  </si>
  <si>
    <r>
      <t xml:space="preserve">použité </t>
    </r>
    <r>
      <rPr>
        <sz val="8"/>
        <color indexed="8"/>
        <rFont val="Calibri"/>
        <family val="2"/>
        <charset val="238"/>
      </rPr>
      <t>(3)</t>
    </r>
  </si>
  <si>
    <t>j=f+i</t>
  </si>
  <si>
    <t>specifikovat dle programu</t>
  </si>
  <si>
    <r>
      <t>Vlastní použité</t>
    </r>
    <r>
      <rPr>
        <sz val="8"/>
        <color indexed="8"/>
        <rFont val="Calibri"/>
        <family val="2"/>
        <charset val="238"/>
      </rPr>
      <t xml:space="preserve"> (3)</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</si>
  <si>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</si>
  <si>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t>f**</t>
  </si>
  <si>
    <r>
      <t xml:space="preserve">Operační program/prioritní osa/oblast podpory  </t>
    </r>
    <r>
      <rPr>
        <sz val="8"/>
        <color indexed="8"/>
        <rFont val="Calibri"/>
        <family val="2"/>
        <charset val="238"/>
      </rPr>
      <t>(1)</t>
    </r>
  </si>
  <si>
    <r>
      <t xml:space="preserve">poskytnuté </t>
    </r>
    <r>
      <rPr>
        <sz val="8"/>
        <color indexed="8"/>
        <rFont val="Calibri"/>
        <family val="2"/>
        <charset val="238"/>
      </rPr>
      <t>(3)</t>
    </r>
  </si>
  <si>
    <r>
      <t xml:space="preserve">použité </t>
    </r>
    <r>
      <rPr>
        <sz val="8"/>
        <color indexed="8"/>
        <rFont val="Calibri"/>
        <family val="2"/>
        <charset val="238"/>
      </rPr>
      <t>(4)</t>
    </r>
  </si>
  <si>
    <r>
      <t xml:space="preserve">VaV </t>
    </r>
    <r>
      <rPr>
        <sz val="8"/>
        <color indexed="8"/>
        <rFont val="Calibri"/>
        <family val="2"/>
        <charset val="238"/>
      </rPr>
      <t>(2)</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</si>
  <si>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</si>
  <si>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</si>
  <si>
    <t>další dle operačního programu, PO a oblasti podpory</t>
  </si>
  <si>
    <r>
      <t>Prostředky ze zahraničí</t>
    </r>
    <r>
      <rPr>
        <b/>
        <sz val="10"/>
        <color indexed="8"/>
        <rFont val="Calibri"/>
        <family val="2"/>
        <charset val="238"/>
      </rPr>
      <t xml:space="preserve"> (získané přímo VVŠ)</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</si>
  <si>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</si>
  <si>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t>VaV z národních zdrojů</t>
    </r>
    <r>
      <rPr>
        <sz val="8"/>
        <rFont val="Calibri"/>
        <family val="2"/>
        <charset val="238"/>
      </rPr>
      <t xml:space="preserve"> (2)</t>
    </r>
  </si>
  <si>
    <r>
      <t xml:space="preserve">Počet pracovníků </t>
    </r>
    <r>
      <rPr>
        <sz val="8"/>
        <rFont val="Calibri"/>
        <family val="2"/>
        <charset val="238"/>
      </rPr>
      <t>(3)</t>
    </r>
  </si>
  <si>
    <r>
      <rPr>
        <sz val="8"/>
        <color indexed="8"/>
        <rFont val="Calibri"/>
        <family val="2"/>
        <charset val="238"/>
      </rPr>
      <t>(3)</t>
    </r>
    <r>
      <rPr>
        <sz val="10"/>
        <color indexed="8"/>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</si>
  <si>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t xml:space="preserve">akademičtí pracovníci </t>
    </r>
    <r>
      <rPr>
        <sz val="8"/>
        <rFont val="Calibri"/>
        <family val="2"/>
        <charset val="238"/>
      </rPr>
      <t>(4)</t>
    </r>
  </si>
  <si>
    <t>A+K</t>
  </si>
  <si>
    <r>
      <rPr>
        <sz val="8"/>
        <color indexed="8"/>
        <rFont val="Calibri"/>
        <family val="2"/>
        <charset val="238"/>
      </rPr>
      <t>(4)</t>
    </r>
    <r>
      <rPr>
        <sz val="10"/>
        <color indexed="8"/>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kategoriách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</si>
  <si>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r>
      <t xml:space="preserve">vědečtí pracovníci </t>
    </r>
    <r>
      <rPr>
        <sz val="8"/>
        <rFont val="Calibri"/>
        <family val="2"/>
        <charset val="238"/>
      </rPr>
      <t>(5)</t>
    </r>
  </si>
  <si>
    <r>
      <t xml:space="preserve">ostatní </t>
    </r>
    <r>
      <rPr>
        <sz val="8"/>
        <rFont val="Calibri"/>
        <family val="2"/>
        <charset val="238"/>
      </rPr>
      <t>(6)</t>
    </r>
  </si>
  <si>
    <r>
      <rPr>
        <sz val="8"/>
        <color indexed="8"/>
        <rFont val="Calibri"/>
        <family val="2"/>
        <charset val="238"/>
      </rPr>
      <t>(5)</t>
    </r>
    <r>
      <rPr>
        <sz val="10"/>
        <color indexed="8"/>
        <rFont val="Calibri"/>
        <family val="2"/>
        <charset val="238"/>
      </rPr>
      <t xml:space="preserve"> Jedná se o vědecké pracovníky, kteří v rámci svého úvazku na vysoké škole pouze vědecky pracují. Pedagogické činnosti se nevěnují vůbec.</t>
    </r>
  </si>
  <si>
    <r>
      <t xml:space="preserve">  C  e  l  k  e  m</t>
    </r>
    <r>
      <rPr>
        <sz val="11"/>
        <rFont val="Calibri"/>
        <family val="2"/>
        <charset val="238"/>
      </rPr>
      <t xml:space="preserve"> </t>
    </r>
    <r>
      <rPr>
        <sz val="8"/>
        <rFont val="Calibri"/>
        <family val="2"/>
        <charset val="238"/>
      </rPr>
      <t xml:space="preserve"> (5)</t>
    </r>
  </si>
  <si>
    <r>
      <t xml:space="preserve">Výkaz zisku a ztráty </t>
    </r>
    <r>
      <rPr>
        <sz val="8"/>
        <rFont val="Calibri"/>
        <family val="2"/>
        <charset val="238"/>
      </rPr>
      <t>(1)</t>
    </r>
  </si>
  <si>
    <r>
      <t xml:space="preserve"> Jednotlivé položky se vykazují v tis. Kč (</t>
    </r>
    <r>
      <rPr>
        <sz val="10"/>
        <rFont val="Calibri"/>
        <family val="2"/>
        <charset val="238"/>
      </rPr>
      <t>§4, odst.3</t>
    </r>
    <r>
      <rPr>
        <b/>
        <sz val="10"/>
        <rFont val="Calibri"/>
        <family val="2"/>
        <charset val="238"/>
      </rPr>
      <t>)</t>
    </r>
  </si>
  <si>
    <r>
      <t xml:space="preserve">řádek </t>
    </r>
    <r>
      <rPr>
        <sz val="8"/>
        <rFont val="Calibri"/>
        <family val="2"/>
        <charset val="238"/>
      </rPr>
      <t>(3)</t>
    </r>
  </si>
  <si>
    <r>
      <t xml:space="preserve">hlavní činnost </t>
    </r>
    <r>
      <rPr>
        <sz val="8"/>
        <rFont val="Calibri"/>
        <family val="2"/>
        <charset val="238"/>
      </rPr>
      <t>(4)</t>
    </r>
  </si>
  <si>
    <r>
      <t xml:space="preserve">doplňková (hospodářská) činnost </t>
    </r>
    <r>
      <rPr>
        <sz val="8"/>
        <rFont val="Calibri"/>
        <family val="2"/>
        <charset val="238"/>
      </rPr>
      <t>(4)</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</si>
  <si>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</si>
  <si>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Škola</t>
  </si>
  <si>
    <t>Koleje a menzy</t>
  </si>
  <si>
    <t>Školní zemědělský podnik</t>
  </si>
  <si>
    <t>(tis.Kč)</t>
  </si>
  <si>
    <t xml:space="preserve">     KONTAKT</t>
  </si>
  <si>
    <t xml:space="preserve">     Ministerstvo zemědělství ČR</t>
  </si>
  <si>
    <t xml:space="preserve">     Ministerstvo zdravotnictví ČR</t>
  </si>
  <si>
    <t xml:space="preserve">     Akademie věd ČR</t>
  </si>
  <si>
    <t xml:space="preserve">     Grantová agentura ČR</t>
  </si>
  <si>
    <t xml:space="preserve">          Ministerstvo kultury ČR</t>
  </si>
  <si>
    <r>
      <t xml:space="preserve">Ostatní kapitoly státního rozpočtu </t>
    </r>
    <r>
      <rPr>
        <sz val="8"/>
        <color indexed="8"/>
        <rFont val="Calibri"/>
        <family val="2"/>
        <charset val="238"/>
      </rPr>
      <t>(8)</t>
    </r>
  </si>
  <si>
    <t xml:space="preserve">     Projekty MZe ČR</t>
  </si>
  <si>
    <t xml:space="preserve">     Projekty MZ ČR</t>
  </si>
  <si>
    <t xml:space="preserve">     Projekty AV ČR</t>
  </si>
  <si>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 130/2002 Sb. Uvádí se ve shodě s objemem finančních prostředků uvedených v rozhodnutí (sl. a, c, e).</t>
    </r>
  </si>
  <si>
    <r>
      <rPr>
        <sz val="8"/>
        <color indexed="8"/>
        <rFont val="Calibri"/>
        <family val="2"/>
        <charset val="238"/>
      </rPr>
      <t>(4)</t>
    </r>
    <r>
      <rPr>
        <sz val="10"/>
        <color indexed="8"/>
        <rFont val="Calibri"/>
        <family val="2"/>
        <charset val="238"/>
      </rPr>
      <t xml:space="preserve"> Z celkových veřejných prostř. poskytnutých i použitých k financ. projektů v dané kategorii se uvede procentuální podíl zdrojů pocházejících mimo veřejné rozpočty ČR - z veřejných rozpočtu EU nebo jiných zahraničních veřejných zdrojů.</t>
    </r>
  </si>
  <si>
    <t>85%</t>
  </si>
  <si>
    <t>0</t>
  </si>
  <si>
    <t>VaV z ostatních zdrojů (bez operač. progr.)</t>
  </si>
  <si>
    <t>Průměrná měsíční mzda (Kč)</t>
  </si>
  <si>
    <t>Zahraniční studenti</t>
  </si>
  <si>
    <t>ostatní (mimořádná) stipendia</t>
  </si>
  <si>
    <t>---</t>
  </si>
  <si>
    <t>Kaunicovy
studentské
koleje</t>
  </si>
  <si>
    <t>Tabulka 10.a   Neinvestiční náklady a výnosy - oblast stravování</t>
  </si>
  <si>
    <t>Tabulka 10.b   Neinvestiční náklady a výnosy - oblast ubytování</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</si>
  <si>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</si>
  <si>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t>z toho zdroje zahr. v</t>
    </r>
    <r>
      <rPr>
        <sz val="10"/>
        <color indexed="8"/>
        <rFont val="Calibri"/>
        <family val="2"/>
        <charset val="238"/>
      </rPr>
      <t xml:space="preserve"> %</t>
    </r>
    <r>
      <rPr>
        <sz val="8"/>
        <color indexed="8"/>
        <rFont val="Calibri"/>
        <family val="2"/>
        <charset val="238"/>
      </rPr>
      <t xml:space="preserve"> (4)</t>
    </r>
  </si>
  <si>
    <r>
      <rPr>
        <sz val="8"/>
        <rFont val="Calibri"/>
        <family val="2"/>
        <charset val="238"/>
      </rPr>
      <t xml:space="preserve">(5)  </t>
    </r>
    <r>
      <rPr>
        <sz val="10"/>
        <rFont val="Calibri"/>
        <family val="2"/>
        <charset val="238"/>
      </rPr>
      <t>Součtová hodnota této tabulky se musí rovnat údaji uvedeném v tabulce 5, ř.10.</t>
    </r>
  </si>
  <si>
    <t>byty</t>
  </si>
  <si>
    <t>krátkodobý pronájem</t>
  </si>
  <si>
    <t>movitý majetek</t>
  </si>
  <si>
    <r>
      <rPr>
        <sz val="8"/>
        <rFont val="Calibri"/>
        <family val="2"/>
        <charset val="238"/>
      </rPr>
      <t>(4)</t>
    </r>
    <r>
      <rPr>
        <sz val="10"/>
        <rFont val="Calibri"/>
        <family val="2"/>
        <charset val="238"/>
      </rPr>
      <t xml:space="preserve"> Údaje se vyplňují  zaokrouhlené na celé tisíce bez desetinných míst.</t>
    </r>
  </si>
  <si>
    <r>
      <rPr>
        <sz val="8"/>
        <rFont val="Calibri"/>
        <family val="2"/>
        <charset val="238"/>
      </rPr>
      <t>(2)</t>
    </r>
    <r>
      <rPr>
        <sz val="10"/>
        <rFont val="Calibri"/>
        <family val="2"/>
        <charset val="238"/>
      </rPr>
      <t xml:space="preserve"> VŠ uvede celkovou částku, kterou vyplatila na stipendiích - odděleně pro studenty a pro ostatní účastníky vzdělávání</t>
    </r>
  </si>
  <si>
    <r>
      <t xml:space="preserve">účet / součet </t>
    </r>
    <r>
      <rPr>
        <sz val="8"/>
        <rFont val="Calibri"/>
        <family val="2"/>
        <charset val="238"/>
      </rPr>
      <t>(2)</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</si>
  <si>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</si>
  <si>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</si>
  <si>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</si>
  <si>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t xml:space="preserve">hlavní činnost </t>
    </r>
    <r>
      <rPr>
        <sz val="8"/>
        <rFont val="Calibri"/>
        <family val="2"/>
        <charset val="238"/>
      </rPr>
      <t>(4)</t>
    </r>
  </si>
  <si>
    <r>
      <t xml:space="preserve">doplňková (hospodářská) činnost </t>
    </r>
    <r>
      <rPr>
        <sz val="8"/>
        <rFont val="Calibri"/>
        <family val="2"/>
        <charset val="238"/>
      </rPr>
      <t>(4)</t>
    </r>
  </si>
  <si>
    <t xml:space="preserve">       dotace spojené s programy reprodukce majetku</t>
  </si>
  <si>
    <t xml:space="preserve">       příspěvek</t>
  </si>
  <si>
    <t xml:space="preserve">       ostatní dotace</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</si>
  <si>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</si>
  <si>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</si>
  <si>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r>
      <t xml:space="preserve">získané přes kapitolu MŠMT  </t>
    </r>
    <r>
      <rPr>
        <sz val="8"/>
        <rFont val="Calibri"/>
        <family val="2"/>
        <charset val="238"/>
      </rPr>
      <t>(ř.4+ř.7)</t>
    </r>
  </si>
  <si>
    <r>
      <t xml:space="preserve">dotace ostatní  </t>
    </r>
    <r>
      <rPr>
        <sz val="8"/>
        <rFont val="Calibri"/>
        <family val="2"/>
        <charset val="238"/>
      </rPr>
      <t>(ř.8+ř.12)</t>
    </r>
  </si>
  <si>
    <r>
      <t xml:space="preserve">dotace spojené se vzdělávací činností  </t>
    </r>
    <r>
      <rPr>
        <sz val="8"/>
        <rFont val="Calibri"/>
        <family val="2"/>
        <charset val="238"/>
      </rPr>
      <t>(ř.9+ř.10+ř.11)</t>
    </r>
  </si>
  <si>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</si>
  <si>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</si>
  <si>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</si>
  <si>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</si>
  <si>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</si>
  <si>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v tom: </t>
    </r>
    <r>
      <rPr>
        <b/>
        <sz val="10"/>
        <rFont val="Calibri"/>
        <family val="2"/>
        <charset val="238"/>
      </rPr>
      <t xml:space="preserve">2. veřejné prostředky ze zahraničí </t>
    </r>
    <r>
      <rPr>
        <sz val="10"/>
        <rFont val="Calibri"/>
        <family val="2"/>
        <charset val="238"/>
      </rPr>
      <t xml:space="preserve">(získané přímo VVŠ)  </t>
    </r>
    <r>
      <rPr>
        <sz val="8"/>
        <rFont val="Calibri"/>
        <family val="2"/>
        <charset val="238"/>
      </rPr>
      <t>(ř.28+ř.29)</t>
    </r>
  </si>
  <si>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</si>
  <si>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</si>
  <si>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</si>
  <si>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</si>
  <si>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</si>
  <si>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</si>
  <si>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</si>
  <si>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</si>
  <si>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</si>
  <si>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</si>
  <si>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</si>
  <si>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</si>
  <si>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</si>
  <si>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</si>
  <si>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</si>
  <si>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</si>
  <si>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</si>
  <si>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</si>
  <si>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t>j=e-f</t>
  </si>
  <si>
    <r>
      <t>Ostatní použité neveřejné zdroje celkem</t>
    </r>
    <r>
      <rPr>
        <sz val="8"/>
        <color indexed="8"/>
        <rFont val="Calibri"/>
        <family val="2"/>
        <charset val="238"/>
      </rPr>
      <t xml:space="preserve"> (4)</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</si>
  <si>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</si>
  <si>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</si>
  <si>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t xml:space="preserve">Ostatní použ. neveřejné zdroje celkem </t>
    </r>
    <r>
      <rPr>
        <sz val="8"/>
        <color indexed="8"/>
        <rFont val="Calibri"/>
        <family val="2"/>
        <charset val="238"/>
      </rPr>
      <t>(9)</t>
    </r>
  </si>
  <si>
    <t>d=a+b+c</t>
  </si>
  <si>
    <r>
      <t xml:space="preserve">od zaměst-  nanců </t>
    </r>
    <r>
      <rPr>
        <sz val="8"/>
        <rFont val="Calibri"/>
        <family val="2"/>
        <charset val="238"/>
      </rPr>
      <t>(2)</t>
    </r>
  </si>
  <si>
    <r>
      <t xml:space="preserve">ostatní </t>
    </r>
    <r>
      <rPr>
        <sz val="8"/>
        <rFont val="Calibri"/>
        <family val="2"/>
        <charset val="238"/>
      </rPr>
      <t>(3)</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</si>
  <si>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"g" a pod tabulkou stručně upřesní, o co se jedná.</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</si>
  <si>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</si>
  <si>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r>
      <rPr>
        <sz val="8"/>
        <rFont val="Calibri"/>
        <family val="2"/>
        <charset val="238"/>
      </rPr>
      <t>(2)</t>
    </r>
    <r>
      <rPr>
        <sz val="10"/>
        <rFont val="Calibri"/>
        <family val="2"/>
        <charset val="238"/>
      </rPr>
      <t xml:space="preserve"> Údaje v podbarvených polích se načtou automaticky z vyplněných tabulek 11.a až 11.g</t>
    </r>
  </si>
  <si>
    <r>
      <rPr>
        <sz val="8"/>
        <rFont val="Calibri"/>
        <family val="2"/>
        <charset val="238"/>
      </rPr>
      <t>(1)</t>
    </r>
    <r>
      <rPr>
        <sz val="10"/>
        <rFont val="Calibri"/>
        <family val="2"/>
        <charset val="238"/>
      </rPr>
      <t xml:space="preserve"> Jedná se o poplatky definované v odst. 3 a 4 - § 58 zákona č. 111/1998 Sb.</t>
    </r>
  </si>
  <si>
    <r>
      <t xml:space="preserve">Úhrada za další činnosti poskytované vysokou školou </t>
    </r>
    <r>
      <rPr>
        <sz val="8"/>
        <rFont val="Calibri"/>
        <family val="2"/>
        <charset val="238"/>
      </rPr>
      <t>(4) (5)</t>
    </r>
  </si>
  <si>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studium, dodatečný zápis, atp.</t>
    </r>
  </si>
  <si>
    <t xml:space="preserve">     součtový řádek pro poskytovatele</t>
  </si>
  <si>
    <t xml:space="preserve">          Příspěvek</t>
  </si>
  <si>
    <t xml:space="preserve">          Dotace</t>
  </si>
  <si>
    <t xml:space="preserve">          součtový řádek pro poskytovatele</t>
  </si>
  <si>
    <t xml:space="preserve">     Institucionální podpora (IP)</t>
  </si>
  <si>
    <t xml:space="preserve">     IP na mezinárodní spolupráci ČR ve VaV</t>
  </si>
  <si>
    <t xml:space="preserve">     Aplikovaný výzkum</t>
  </si>
  <si>
    <t xml:space="preserve">     NPV</t>
  </si>
  <si>
    <t xml:space="preserve">     Specifický vysokoškolský výzkum</t>
  </si>
  <si>
    <t xml:space="preserve">     Velké infrastruktury</t>
  </si>
  <si>
    <t xml:space="preserve">     GAČR</t>
  </si>
  <si>
    <t xml:space="preserve">     TAČR</t>
  </si>
  <si>
    <t xml:space="preserve">    součtový řádek pro poskytovatele</t>
  </si>
  <si>
    <t xml:space="preserve">     IP na dlouh. koncepční rozvoj výzk. organizací</t>
  </si>
  <si>
    <t xml:space="preserve">     OP VK -Vzdělávání pro konkurenceschopnost</t>
  </si>
  <si>
    <t xml:space="preserve">     OP VaVpI - Výzkum a vývoj pro inovace</t>
  </si>
  <si>
    <r>
      <rPr>
        <sz val="8"/>
        <color indexed="8"/>
        <rFont val="Calibri"/>
        <family val="2"/>
        <charset val="238"/>
      </rPr>
      <t>(2)</t>
    </r>
    <r>
      <rPr>
        <sz val="10"/>
        <color indexed="8"/>
        <rFont val="Calibri"/>
        <family val="2"/>
        <charset val="238"/>
      </rPr>
      <t xml:space="preserve"> Obsahuje prostředky z GA ČR, TA ČR, ministerstev a dalších národních zdrojů (bez operačních programů EU).</t>
    </r>
  </si>
  <si>
    <t>3=sl.2/12/sl.1</t>
  </si>
  <si>
    <t>6=sl.5/12     /sl.4</t>
  </si>
  <si>
    <t>9=sl.8/12   /sl.7</t>
  </si>
  <si>
    <t xml:space="preserve">     COST</t>
  </si>
  <si>
    <t>Součet hodnot sloupců "b", resp. "c" za oblast stravování a sloupců "b", resp. "c" za oblast ubytování se rovná součtu hodnot z řádku 0042 sl. 1, resp. sl. 2 dílčího výkazu zisku a ztrát (Tab. 2) za součást školy KaM</t>
  </si>
  <si>
    <t>Součet hodnot sloupců "h", resp. "k" za oblast stravování a sloupců "h", resp. "k" za oblast ubytování se rovná součtu hodnot z řádku 0079 sl. 1, resp. sl. 2 dílčího výkazu zisku a ztrát (Tab. 2) za součást školy KaM</t>
  </si>
  <si>
    <t>Součet počátečních stavů fondů k 1. 1. roku (pole a1) se rovná údaji z řádku 0089 sl. 1 tab. 1 - Rozvaha.</t>
  </si>
  <si>
    <t>Součet koncových stavů fondů k 31. 12. roku (pole e1) se rovná údaji z řádku 0089 sl. 2 tab. 1 - Rozvaha.</t>
  </si>
  <si>
    <t xml:space="preserve">            nákup pozemků</t>
  </si>
  <si>
    <t xml:space="preserve">            aktivace zvířat základního stáda</t>
  </si>
  <si>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</si>
  <si>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t>j= f+i</t>
  </si>
  <si>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</si>
  <si>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t xml:space="preserve">dotace na programy strukturálních fondů </t>
    </r>
    <r>
      <rPr>
        <sz val="8"/>
        <rFont val="Calibri"/>
        <family val="2"/>
        <charset val="238"/>
      </rPr>
      <t xml:space="preserve">(3) </t>
    </r>
    <r>
      <rPr>
        <sz val="8"/>
        <rFont val="Calibri"/>
        <family val="2"/>
        <charset val="238"/>
      </rPr>
      <t xml:space="preserve"> (ř.5+ř.6)</t>
    </r>
  </si>
  <si>
    <r>
      <t xml:space="preserve">dotace na programy strukturálních fondů </t>
    </r>
    <r>
      <rPr>
        <sz val="8"/>
        <rFont val="Calibri"/>
        <family val="2"/>
        <charset val="238"/>
      </rPr>
      <t>(ř.5+ř.15+ř.22)</t>
    </r>
  </si>
  <si>
    <r>
      <t>dotace na programy strukturálních fondů</t>
    </r>
    <r>
      <rPr>
        <sz val="8"/>
        <rFont val="Calibri"/>
        <family val="2"/>
        <charset val="238"/>
      </rPr>
      <t xml:space="preserve">  (ř.6+ř.16+ř.23)</t>
    </r>
  </si>
  <si>
    <r>
      <rPr>
        <sz val="8"/>
        <rFont val="Calibri"/>
        <family val="2"/>
        <charset val="238"/>
      </rPr>
      <t>(3)</t>
    </r>
    <r>
      <rPr>
        <sz val="10"/>
        <rFont val="Calibri"/>
        <family val="2"/>
        <charset val="238"/>
      </rPr>
      <t xml:space="preserve"> Jedná se o veřejné prostředky na financování projektů strukturálních fondů, zahranuje všechny veřejné prostředky (jak evropskou, tak českou část spolufinancování).</t>
    </r>
  </si>
  <si>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</si>
  <si>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r>
      <rPr>
        <sz val="8"/>
        <rFont val="Calibri"/>
        <family val="2"/>
        <charset val="238"/>
      </rPr>
      <t>(1)</t>
    </r>
    <r>
      <rPr>
        <sz val="10"/>
        <rFont val="Calibri"/>
        <family val="2"/>
        <charset val="238"/>
      </rPr>
      <t xml:space="preserve"> VŠ uvede, jaké další zdroje použila k financování stipendií. </t>
    </r>
  </si>
  <si>
    <r>
      <rPr>
        <sz val="8"/>
        <rFont val="Calibri"/>
        <family val="2"/>
        <charset val="238"/>
      </rPr>
      <t>(1)</t>
    </r>
    <r>
      <rPr>
        <sz val="10"/>
        <rFont val="Calibri"/>
        <family val="2"/>
        <charset val="238"/>
      </rPr>
      <t xml:space="preserve"> Do projednání výroční zprávy o hospodaření s MŠMT se jedná o návrh</t>
    </r>
  </si>
  <si>
    <r>
      <t>z toho převody do FÚUP</t>
    </r>
    <r>
      <rPr>
        <sz val="8"/>
        <color indexed="8"/>
        <rFont val="Calibri"/>
        <family val="2"/>
        <charset val="238"/>
      </rPr>
      <t xml:space="preserve"> (6)</t>
    </r>
  </si>
  <si>
    <t xml:space="preserve">     Základní výzkum</t>
  </si>
  <si>
    <t xml:space="preserve">     IP na uskutečňování výzkumných záměrů</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</si>
  <si>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</si>
  <si>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</si>
  <si>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</si>
  <si>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rPr>
        <sz val="8"/>
        <color indexed="8"/>
        <rFont val="Calibri"/>
        <family val="2"/>
        <charset val="238"/>
      </rPr>
      <t>(8)</t>
    </r>
    <r>
      <rPr>
        <sz val="10"/>
        <color indexed="8"/>
        <rFont val="Calibri"/>
        <family val="2"/>
        <charset val="238"/>
      </rPr>
      <t xml:space="preserve"> VŠ uvede v členění dle povahy poskytovaných prostředků.</t>
    </r>
  </si>
  <si>
    <t xml:space="preserve">     Účelová podpora </t>
  </si>
  <si>
    <t xml:space="preserve">  (bez prostředků poskytovaných na programové financování, na operační programy a VaV)</t>
  </si>
  <si>
    <t xml:space="preserve">               (bez prostředků poskytovaných na operační programy EU) </t>
  </si>
  <si>
    <r>
      <t xml:space="preserve">dotace ostatní  </t>
    </r>
    <r>
      <rPr>
        <sz val="8"/>
        <rFont val="Calibri"/>
        <family val="2"/>
        <charset val="238"/>
      </rPr>
      <t>(ř.25+ř.26)</t>
    </r>
  </si>
  <si>
    <r>
      <t xml:space="preserve">Ostatní použité neveřejné zdroje </t>
    </r>
    <r>
      <rPr>
        <sz val="8"/>
        <color indexed="8"/>
        <rFont val="Calibri"/>
        <family val="2"/>
        <charset val="238"/>
      </rPr>
      <t>(7)</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</si>
  <si>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</si>
  <si>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</si>
  <si>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t xml:space="preserve">Vratka nevyčerp. prostředků  </t>
    </r>
    <r>
      <rPr>
        <sz val="8"/>
        <color indexed="8"/>
        <rFont val="Calibri"/>
        <family val="2"/>
        <charset val="238"/>
      </rPr>
      <t>(8)</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</si>
  <si>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</si>
  <si>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</si>
  <si>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</si>
  <si>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t xml:space="preserve">Struktura celkového CASH FLOW                      </t>
  </si>
  <si>
    <t>Minulé období</t>
  </si>
  <si>
    <t>Běžné období</t>
  </si>
  <si>
    <t>Rozdíl</t>
  </si>
  <si>
    <t>Vliv na CF</t>
  </si>
  <si>
    <t xml:space="preserve">Hospodářský výsledek bežného roku                  </t>
  </si>
  <si>
    <t>001</t>
  </si>
  <si>
    <t xml:space="preserve">Odpisy dlohodobého majetku                         </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</si>
  <si>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</si>
  <si>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</si>
  <si>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</si>
  <si>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</si>
  <si>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</si>
  <si>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</si>
  <si>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</si>
  <si>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</si>
  <si>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</si>
  <si>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</si>
  <si>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</si>
  <si>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</si>
  <si>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</si>
  <si>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</si>
  <si>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</si>
  <si>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</si>
  <si>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</si>
  <si>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</si>
  <si>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</si>
  <si>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</si>
  <si>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</si>
  <si>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</si>
  <si>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 xml:space="preserve">     Z obchodního styku                            </t>
  </si>
  <si>
    <t>015</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</si>
  <si>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</si>
  <si>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</si>
  <si>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</si>
  <si>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</si>
  <si>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</si>
  <si>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</si>
  <si>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</si>
  <si>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</si>
  <si>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</si>
  <si>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 xml:space="preserve">     Ze vztahu ke statnímu rozpočtu                </t>
  </si>
  <si>
    <t xml:space="preserve">     Ze vztahu k rozpočtu organů ÚSC               </t>
  </si>
  <si>
    <t>023</t>
  </si>
  <si>
    <t xml:space="preserve">     Za zaměstnanci                                </t>
  </si>
  <si>
    <t>024</t>
  </si>
  <si>
    <t xml:space="preserve">     Z emitovaných dluhopisů a jiné pohledávky    </t>
  </si>
  <si>
    <t xml:space="preserve">     Opravná položka k pohledávkám                 </t>
  </si>
  <si>
    <t xml:space="preserve">Ceniny                                            </t>
  </si>
  <si>
    <t>027</t>
  </si>
  <si>
    <t>účelově určené prostředky na VaV kapitoly MŠMT</t>
  </si>
  <si>
    <t>účelově určené prostředky z jiné podpory</t>
  </si>
  <si>
    <t xml:space="preserve">Majetkové cenné papíry                             </t>
  </si>
  <si>
    <t xml:space="preserve">Dlužné cenné pap. a vlastní dluhopisy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</si>
  <si>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</si>
  <si>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</si>
  <si>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</si>
  <si>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</si>
  <si>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</si>
  <si>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</si>
  <si>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</si>
  <si>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</si>
  <si>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</si>
  <si>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</si>
  <si>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</si>
  <si>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</si>
  <si>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</si>
  <si>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</si>
  <si>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</si>
  <si>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</si>
  <si>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</si>
  <si>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</si>
  <si>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</si>
  <si>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</si>
  <si>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</si>
  <si>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</si>
  <si>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r>
      <t xml:space="preserve">Průměrná částka
na 1 studenta v Kč </t>
    </r>
    <r>
      <rPr>
        <sz val="8"/>
        <rFont val="Calibri"/>
        <family val="2"/>
        <charset val="238"/>
      </rPr>
      <t>(3)</t>
    </r>
  </si>
  <si>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</si>
  <si>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</si>
  <si>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</si>
  <si>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</si>
  <si>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</si>
  <si>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</si>
  <si>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</si>
  <si>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</si>
  <si>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</si>
  <si>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</si>
  <si>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</si>
  <si>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</si>
  <si>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</si>
  <si>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</si>
  <si>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</si>
  <si>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</si>
  <si>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</si>
  <si>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</si>
  <si>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</si>
  <si>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</si>
  <si>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</si>
  <si>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</si>
  <si>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</si>
  <si>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</si>
  <si>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</si>
  <si>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</si>
  <si>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</si>
  <si>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</si>
  <si>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</si>
  <si>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</si>
  <si>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</si>
  <si>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</si>
  <si>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</si>
  <si>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</si>
  <si>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</si>
  <si>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</si>
  <si>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</si>
  <si>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</si>
  <si>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</si>
  <si>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</si>
  <si>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</si>
  <si>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</si>
  <si>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</si>
  <si>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</si>
  <si>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</si>
  <si>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</si>
  <si>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</si>
  <si>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</si>
  <si>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</si>
  <si>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</si>
  <si>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</si>
  <si>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</si>
  <si>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</si>
  <si>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</si>
  <si>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</si>
  <si>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</si>
  <si>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</si>
  <si>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</si>
  <si>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</si>
  <si>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</si>
  <si>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</si>
  <si>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</si>
  <si>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</si>
  <si>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</si>
  <si>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zakladnímu stádu a tažným zvířatům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</si>
  <si>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</si>
  <si>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</si>
  <si>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</si>
  <si>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</si>
  <si>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</si>
  <si>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</si>
  <si>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 xml:space="preserve">     Podíl. cennné papíry a vklady - rozhodný vliv        </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</si>
  <si>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</si>
  <si>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</si>
  <si>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</si>
  <si>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</si>
  <si>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</si>
  <si>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</si>
  <si>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</si>
  <si>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</si>
  <si>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</si>
  <si>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</si>
  <si>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</si>
  <si>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</si>
  <si>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</si>
  <si>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</si>
  <si>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</si>
  <si>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</si>
  <si>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</si>
  <si>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</si>
  <si>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</si>
  <si>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</si>
  <si>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</si>
  <si>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</si>
  <si>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</si>
  <si>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</si>
  <si>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Nerozděl. zisk, neuhraz. ztráta minulých let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</si>
  <si>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</si>
  <si>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</si>
  <si>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</si>
  <si>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</si>
  <si>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</si>
  <si>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</si>
  <si>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t xml:space="preserve">Ostatní použité neveřej. zdroje </t>
    </r>
    <r>
      <rPr>
        <sz val="8"/>
        <color indexed="8"/>
        <rFont val="Calibri"/>
        <family val="2"/>
        <charset val="238"/>
      </rPr>
      <t>(5)</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</si>
  <si>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</si>
  <si>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r>
      <t xml:space="preserve">Převody do fondů </t>
    </r>
    <r>
      <rPr>
        <sz val="8"/>
        <color indexed="8"/>
        <rFont val="Calibri"/>
        <family val="2"/>
        <charset val="238"/>
      </rPr>
      <t>(4)</t>
    </r>
  </si>
  <si>
    <r>
      <t>z toho zajištěno spoluřešit.</t>
    </r>
    <r>
      <rPr>
        <sz val="8"/>
        <color indexed="8"/>
        <rFont val="Calibri"/>
        <family val="2"/>
        <charset val="238"/>
      </rPr>
      <t xml:space="preserve"> (5)</t>
    </r>
  </si>
  <si>
    <r>
      <t>z toho zajištěno spoluřešit.</t>
    </r>
    <r>
      <rPr>
        <sz val="8"/>
        <color indexed="8"/>
        <rFont val="Calibri"/>
        <family val="2"/>
        <charset val="238"/>
      </rPr>
      <t xml:space="preserve"> (6)</t>
    </r>
  </si>
  <si>
    <t>příjmy z prodeje nehm. a hmot.dlouhod.majetku</t>
  </si>
  <si>
    <r>
      <t>ostatní příjmy celkem</t>
    </r>
    <r>
      <rPr>
        <sz val="10"/>
        <rFont val="Calibri"/>
        <family val="2"/>
        <charset val="238"/>
      </rPr>
      <t xml:space="preserve"> </t>
    </r>
    <r>
      <rPr>
        <sz val="8"/>
        <rFont val="Calibri"/>
        <family val="2"/>
        <charset val="238"/>
      </rPr>
      <t>(1)</t>
    </r>
  </si>
  <si>
    <r>
      <t xml:space="preserve">            ostatní inv. užití </t>
    </r>
    <r>
      <rPr>
        <sz val="8"/>
        <rFont val="Calibri"/>
        <family val="2"/>
        <charset val="238"/>
      </rPr>
      <t>(1)</t>
    </r>
  </si>
  <si>
    <r>
      <t>Neinvestiční celkem</t>
    </r>
    <r>
      <rPr>
        <sz val="8"/>
        <rFont val="Calibri"/>
        <family val="2"/>
        <charset val="238"/>
      </rPr>
      <t xml:space="preserve"> (1)</t>
    </r>
  </si>
  <si>
    <r>
      <t>z toho zdroje EU
v</t>
    </r>
    <r>
      <rPr>
        <sz val="10"/>
        <color indexed="8"/>
        <rFont val="Calibri"/>
        <family val="2"/>
        <charset val="238"/>
      </rPr>
      <t xml:space="preserve"> %</t>
    </r>
    <r>
      <rPr>
        <sz val="8"/>
        <color indexed="8"/>
        <rFont val="Calibri"/>
        <family val="2"/>
        <charset val="238"/>
      </rPr>
      <t xml:space="preserve"> (5)</t>
    </r>
  </si>
  <si>
    <r>
      <t xml:space="preserve">Nevyčerp.
z poskyt. veřejných prostředků v roce </t>
    </r>
    <r>
      <rPr>
        <sz val="8"/>
        <color indexed="8"/>
        <rFont val="Calibri"/>
        <family val="2"/>
        <charset val="238"/>
      </rPr>
      <t>(7)</t>
    </r>
  </si>
  <si>
    <t>AKTIVA</t>
  </si>
  <si>
    <t xml:space="preserve">A.Dlouhodobý majetek celkem            </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</si>
  <si>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</si>
  <si>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</si>
  <si>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</si>
  <si>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</si>
  <si>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</si>
  <si>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</si>
  <si>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</si>
  <si>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</si>
  <si>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</si>
  <si>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</si>
  <si>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</si>
  <si>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</si>
  <si>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</si>
  <si>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</si>
  <si>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</si>
  <si>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</si>
  <si>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</si>
  <si>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</si>
  <si>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</si>
  <si>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</si>
  <si>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</si>
  <si>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</si>
  <si>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</si>
  <si>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</si>
  <si>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</si>
  <si>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</si>
  <si>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</si>
  <si>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</si>
  <si>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</si>
  <si>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</si>
  <si>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</si>
  <si>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</si>
  <si>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 xml:space="preserve">                    2.Umělecká díla,předměty a sbírky</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</si>
  <si>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</si>
  <si>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</si>
  <si>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</si>
  <si>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</si>
  <si>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</si>
  <si>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</si>
  <si>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</si>
  <si>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</si>
  <si>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</si>
  <si>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</si>
  <si>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</si>
  <si>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</si>
  <si>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</si>
  <si>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</si>
  <si>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</si>
  <si>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</si>
  <si>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</si>
  <si>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</si>
  <si>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</si>
  <si>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</si>
  <si>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</si>
  <si>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</si>
  <si>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</si>
  <si>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</si>
  <si>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</si>
  <si>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</si>
  <si>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</si>
  <si>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</si>
  <si>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</si>
  <si>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</si>
  <si>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</si>
  <si>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</si>
  <si>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</si>
  <si>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</si>
  <si>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</si>
  <si>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</si>
  <si>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</si>
  <si>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</si>
  <si>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</si>
  <si>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</si>
  <si>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</si>
  <si>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</si>
  <si>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</si>
  <si>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</si>
  <si>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</si>
  <si>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</si>
  <si>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043</t>
  </si>
  <si>
    <t>0028</t>
  </si>
  <si>
    <t xml:space="preserve">    IV. Oprávky k dlouhodobému majetku celkem    </t>
  </si>
  <si>
    <t>ř.30 až 40</t>
  </si>
  <si>
    <t>0029</t>
  </si>
  <si>
    <t>C.7</t>
  </si>
  <si>
    <t xml:space="preserve">                    1.Oprávky k nehmotným výsledkům výzkumu a vývoje</t>
  </si>
  <si>
    <t>072</t>
  </si>
  <si>
    <t>0030</t>
  </si>
  <si>
    <t xml:space="preserve">                    2.Oprávky k softwaru</t>
  </si>
  <si>
    <t>073</t>
  </si>
  <si>
    <t>0031</t>
  </si>
  <si>
    <t xml:space="preserve">                    3.Oprávky k ocenitelným právům</t>
  </si>
  <si>
    <t>074</t>
  </si>
  <si>
    <t>0032</t>
  </si>
  <si>
    <t xml:space="preserve">                    4.Oprávky k drobnému dlouhodobému nehm. majetku</t>
  </si>
  <si>
    <t>078</t>
  </si>
  <si>
    <t>0033</t>
  </si>
  <si>
    <t xml:space="preserve">                    5.Oprávky k ostatnímu dlouhodobému nehm. majetku</t>
  </si>
  <si>
    <t>079</t>
  </si>
  <si>
    <t>0034</t>
  </si>
  <si>
    <t xml:space="preserve">                    6.Oprávky ke stavbám</t>
  </si>
  <si>
    <t>081</t>
  </si>
  <si>
    <t>0035</t>
  </si>
  <si>
    <t xml:space="preserve">                    7.Oprávky k samost.movitým věcem a soub.movit.věcí</t>
  </si>
  <si>
    <t>082</t>
  </si>
  <si>
    <t>0036</t>
  </si>
  <si>
    <t xml:space="preserve">                    8.Oprávky k pěstitelským celkům trvalých porostů</t>
  </si>
  <si>
    <t>085</t>
  </si>
  <si>
    <t>0037</t>
  </si>
  <si>
    <t xml:space="preserve">                    9.Oprávky k základnímu stádu a tažným zvířatům</t>
  </si>
  <si>
    <t>086</t>
  </si>
  <si>
    <t>0038</t>
  </si>
  <si>
    <t>088</t>
  </si>
  <si>
    <t>0039</t>
  </si>
  <si>
    <t>089</t>
  </si>
  <si>
    <t>0040</t>
  </si>
  <si>
    <t xml:space="preserve">B. Krátkodobý majetek celkem                    </t>
  </si>
  <si>
    <t>ř.42+52+72+81</t>
  </si>
  <si>
    <t>0041</t>
  </si>
  <si>
    <t>základní stádo</t>
  </si>
  <si>
    <t>ISIC/ITIC karty</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</si>
  <si>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</si>
  <si>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</si>
  <si>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</si>
  <si>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</si>
  <si>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</si>
  <si>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</si>
  <si>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</si>
  <si>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</si>
  <si>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</si>
  <si>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</si>
  <si>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</si>
  <si>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</si>
  <si>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</si>
  <si>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r>
      <rPr>
        <sz val="8"/>
        <rFont val="Calibri"/>
        <family val="2"/>
        <charset val="238"/>
      </rPr>
      <t>(1)</t>
    </r>
    <r>
      <rPr>
        <sz val="10"/>
        <rFont val="Calibri"/>
        <family val="2"/>
        <charset val="238"/>
      </rPr>
      <t xml:space="preserve"> Uvedou se prostředky, které škola v daném roce 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r>
  </si>
  <si>
    <r>
      <rPr>
        <sz val="8"/>
        <color indexed="8"/>
        <rFont val="Calibri"/>
        <family val="2"/>
        <charset val="238"/>
      </rPr>
      <t>(3)</t>
    </r>
    <r>
      <rPr>
        <sz val="10"/>
        <color indexed="8"/>
        <rFont val="Calibri"/>
        <family val="2"/>
        <charset val="238"/>
      </rPr>
      <t xml:space="preserve"> Uvedou se prostředky, které byly vysoké škole poskytnuty v daném roce na základě Rozhodnutí o poskytnutí dotace na přípravu a realizaci všech projektů uvedeného operačního programu a prioritní osy. </t>
    </r>
  </si>
  <si>
    <r>
      <rPr>
        <sz val="8"/>
        <color indexed="8"/>
        <rFont val="Calibri"/>
        <family val="2"/>
        <charset val="238"/>
      </rPr>
      <t>(4)</t>
    </r>
    <r>
      <rPr>
        <sz val="10"/>
        <color indexed="8"/>
        <rFont val="Calibri"/>
        <family val="2"/>
        <charset val="238"/>
      </rPr>
      <t xml:space="preserve"> Uvedou se prostředky použité v daném roce na přípravu a realizaci projektů v souladu s Rozhodnutím.</t>
    </r>
  </si>
  <si>
    <r>
      <t xml:space="preserve">Tab. 8.a:    Pracovníci a mzdové prostředky </t>
    </r>
    <r>
      <rPr>
        <sz val="11"/>
        <rFont val="Calibri"/>
        <family val="2"/>
        <charset val="238"/>
      </rPr>
      <t>(dle zdroje financování mzdy a OON)</t>
    </r>
    <r>
      <rPr>
        <sz val="8"/>
        <rFont val="Calibri"/>
        <family val="2"/>
        <charset val="238"/>
      </rPr>
      <t xml:space="preserve"> (1)</t>
    </r>
  </si>
  <si>
    <r>
      <t xml:space="preserve">Tab. 8.b:    Pracovníci a mzdové prostředky </t>
    </r>
    <r>
      <rPr>
        <sz val="11"/>
        <rFont val="Calibri"/>
        <family val="2"/>
        <charset val="238"/>
      </rPr>
      <t>(bez OON)</t>
    </r>
  </si>
  <si>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</si>
  <si>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</si>
  <si>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</si>
  <si>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</si>
  <si>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</si>
  <si>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</si>
  <si>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</si>
  <si>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</si>
  <si>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</si>
  <si>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</si>
  <si>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</si>
  <si>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</si>
  <si>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</si>
  <si>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</si>
  <si>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</si>
  <si>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</si>
  <si>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</si>
  <si>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</si>
  <si>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</si>
  <si>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</si>
  <si>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</si>
  <si>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</si>
  <si>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</si>
  <si>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</si>
  <si>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</si>
  <si>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</si>
  <si>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</si>
  <si>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</si>
  <si>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</si>
  <si>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</si>
  <si>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</si>
  <si>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</si>
  <si>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</si>
  <si>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</si>
  <si>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</si>
  <si>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</si>
  <si>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</si>
  <si>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</si>
  <si>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</si>
  <si>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</si>
  <si>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</si>
  <si>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</si>
  <si>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</si>
  <si>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</si>
  <si>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</si>
  <si>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</si>
  <si>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</si>
  <si>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</si>
  <si>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</si>
  <si>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</si>
  <si>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</si>
  <si>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346</t>
  </si>
  <si>
    <t>0064</t>
  </si>
  <si>
    <t>348</t>
  </si>
  <si>
    <t>0065</t>
  </si>
  <si>
    <t xml:space="preserve">                   14.Pohledávky za účastníky sdružení</t>
  </si>
  <si>
    <t>358</t>
  </si>
  <si>
    <t>0066</t>
  </si>
  <si>
    <t>373</t>
  </si>
  <si>
    <t>0067</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</si>
  <si>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</si>
  <si>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</si>
  <si>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</si>
  <si>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</si>
  <si>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</si>
  <si>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</si>
  <si>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</si>
  <si>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</si>
  <si>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</si>
  <si>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</si>
  <si>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</si>
  <si>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</si>
  <si>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</si>
  <si>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</si>
  <si>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</si>
  <si>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</si>
  <si>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</si>
  <si>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</si>
  <si>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</si>
  <si>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</si>
  <si>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</si>
  <si>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</si>
  <si>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</si>
  <si>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</si>
  <si>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</si>
  <si>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</si>
  <si>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</si>
  <si>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</si>
  <si>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</si>
  <si>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</si>
  <si>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</si>
  <si>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</si>
  <si>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</si>
  <si>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</si>
  <si>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</si>
  <si>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</si>
  <si>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</si>
  <si>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</si>
  <si>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</si>
  <si>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</si>
  <si>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</si>
  <si>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</si>
  <si>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</si>
  <si>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</si>
  <si>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</si>
  <si>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</si>
  <si>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</si>
  <si>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</si>
  <si>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</si>
  <si>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</si>
  <si>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</si>
  <si>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</si>
  <si>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</si>
  <si>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</si>
  <si>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</si>
  <si>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</si>
  <si>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</si>
  <si>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</si>
  <si>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</si>
  <si>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</si>
  <si>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</si>
  <si>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</si>
  <si>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</si>
  <si>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</si>
  <si>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</si>
  <si>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</si>
  <si>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</si>
  <si>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</si>
  <si>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</si>
  <si>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</si>
  <si>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ř.92 až 94</t>
  </si>
  <si>
    <t>0091</t>
  </si>
  <si>
    <t xml:space="preserve">                     1.Účet výsledku hospodaření</t>
  </si>
  <si>
    <t>963</t>
  </si>
  <si>
    <t>0092</t>
  </si>
  <si>
    <t xml:space="preserve">                     2.Výsledek hospodaření ve schvalovacím řízení</t>
  </si>
  <si>
    <t>931</t>
  </si>
  <si>
    <t>0093</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</si>
  <si>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</si>
  <si>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</si>
  <si>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</si>
  <si>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</si>
  <si>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</si>
  <si>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</si>
  <si>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</si>
  <si>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</si>
  <si>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</si>
  <si>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</si>
  <si>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</si>
  <si>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</si>
  <si>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</si>
  <si>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</si>
  <si>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</si>
  <si>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</si>
  <si>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</si>
  <si>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</si>
  <si>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</si>
  <si>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</si>
  <si>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</si>
  <si>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</si>
  <si>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</si>
  <si>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</si>
  <si>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</si>
  <si>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</si>
  <si>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</si>
  <si>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</si>
  <si>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</si>
  <si>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</si>
  <si>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</si>
  <si>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</si>
  <si>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</si>
  <si>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</si>
  <si>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</si>
  <si>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</si>
  <si>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</si>
  <si>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</si>
  <si>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</si>
  <si>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</si>
  <si>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</si>
  <si>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</si>
  <si>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</si>
  <si>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</si>
  <si>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</si>
  <si>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</si>
  <si>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</si>
  <si>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</si>
  <si>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</si>
  <si>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</si>
  <si>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</si>
  <si>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</si>
  <si>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</si>
  <si>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</si>
  <si>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</si>
  <si>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</si>
  <si>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</si>
  <si>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</si>
  <si>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</si>
  <si>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</si>
  <si>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</si>
  <si>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</si>
  <si>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</si>
  <si>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</si>
  <si>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</si>
  <si>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</si>
  <si>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0119</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</si>
  <si>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</si>
  <si>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</si>
  <si>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</si>
  <si>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</si>
  <si>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</si>
  <si>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</si>
  <si>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</si>
  <si>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</si>
  <si>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</si>
  <si>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</si>
  <si>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</si>
  <si>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</si>
  <si>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</si>
  <si>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</si>
  <si>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</si>
  <si>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</si>
  <si>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241</t>
  </si>
  <si>
    <t>0126</t>
  </si>
  <si>
    <t xml:space="preserve">                    21.Vlastní dluhopisy</t>
  </si>
  <si>
    <t>255</t>
  </si>
  <si>
    <t>0127</t>
  </si>
  <si>
    <t xml:space="preserve">                    22.Dohadné účty pasivní</t>
  </si>
  <si>
    <t>0128</t>
  </si>
  <si>
    <t xml:space="preserve">                    23.Ostatní krátkodobé finanční výpomoci</t>
  </si>
  <si>
    <t>249</t>
  </si>
  <si>
    <t>0129</t>
  </si>
  <si>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</si>
  <si>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r>
      <rPr>
        <sz val="8"/>
        <rFont val="Calibri"/>
        <family val="2"/>
        <charset val="238"/>
      </rPr>
      <t>(1)</t>
    </r>
    <r>
      <rPr>
        <sz val="10"/>
        <rFont val="Calibri"/>
        <family val="2"/>
        <charset val="238"/>
      </rPr>
      <t xml:space="preserve"> Zpracování "Rozvahy" se řídí § 5 a §§ 7 až 25 Vyhlášky 504/2002 Sb.</t>
    </r>
  </si>
  <si>
    <r>
      <rPr>
        <sz val="8"/>
        <color indexed="8"/>
        <rFont val="Calibri"/>
        <family val="2"/>
        <charset val="238"/>
      </rPr>
      <t xml:space="preserve">(7) </t>
    </r>
    <r>
      <rPr>
        <sz val="10"/>
        <color indexed="8"/>
        <rFont val="Calibri"/>
        <family val="2"/>
        <charset val="238"/>
      </rPr>
      <t>Hodnota mezd CELKEM v řádku 6 (CELKEM) tab. 8.a se rovná hodnotě mezd CELKEM ve sl. 8, ř. 11 tabulky 8.b.</t>
    </r>
  </si>
  <si>
    <r>
      <rPr>
        <sz val="8"/>
        <rFont val="Calibri"/>
        <family val="2"/>
        <charset val="238"/>
      </rPr>
      <t xml:space="preserve">(4) </t>
    </r>
    <r>
      <rPr>
        <sz val="10"/>
        <rFont val="Calibri"/>
        <family val="2"/>
        <charset val="238"/>
      </rPr>
      <t>Jedná se o činnosti související se studiem jiné než podle § 58 zák.111/1998 Sb.</t>
    </r>
  </si>
  <si>
    <t>Rozvojové programy (Institucionální plán)</t>
  </si>
  <si>
    <t>Interní vzdělávací agentura VFU</t>
  </si>
  <si>
    <t>dle sazebníku úhrad</t>
  </si>
  <si>
    <t>úplata za administrativně-správní úkony</t>
  </si>
  <si>
    <t xml:space="preserve">                   12.Nároky na dotace a ostatní zúčtování se st. rozpočtem</t>
  </si>
  <si>
    <t>Tabulka 1   Rozvaha (bilance) za rok 2015</t>
  </si>
  <si>
    <t>Tabulka 2   Výkaz zisku a ztráty za rok 2015 - SUMÁŘ</t>
  </si>
  <si>
    <t>Tabulka 2.a   Výkaz zisku a ztráty za rok 2015 - škola</t>
  </si>
  <si>
    <t>Tabulka 2.b   Výkaz zisku a ztráty za rok 2015 - KaM</t>
  </si>
  <si>
    <t>Tabulka 2.c   Výkaz zisku a ztráty za rok 2015 - ŠZP</t>
  </si>
  <si>
    <t>Tabulka 3   Hospodářský výsledek za rok 2015</t>
  </si>
  <si>
    <t>Tabulka 4   Přehled o peněžních tocích (výkaz cash flow) za rok 2015</t>
  </si>
  <si>
    <r>
      <t xml:space="preserve">Tabulka 5   Veřejné zdroje financování VVŠ v roce 2015: prostředky poskytnuté a prostředky použité </t>
    </r>
    <r>
      <rPr>
        <sz val="8"/>
        <rFont val="Calibri"/>
        <family val="2"/>
        <charset val="238"/>
      </rPr>
      <t>(1)</t>
    </r>
  </si>
  <si>
    <t>Tabulka 5.a   Financování vzdělávací a vědecké, výzkumné, vývojové a inovační, umělecké a další tvůrčí činnosti v roce 2015</t>
  </si>
  <si>
    <t>Tabulka 5.b   Financování výzkumu a vývoje v roce 2015</t>
  </si>
  <si>
    <t>Tabulka 5.c  Financování programů reprodukce majetku v roce 2015</t>
  </si>
  <si>
    <t>Tabulka 5.d   Financování programů strukturálních fondů v roce 2015</t>
  </si>
  <si>
    <t>Tabulka 6  Přehled vybraných výnosů za rok 2015</t>
  </si>
  <si>
    <t>Výnosy za rok 2015 (1)</t>
  </si>
  <si>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</si>
  <si>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</si>
  <si>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t>Tabulka 7   Příjmy z poplatků a úhrad za další činnosti poskytované veřejnou vysokou školou za rok 2015</t>
  </si>
  <si>
    <t>sl. "a" Celkem = poplatky zaúčtované ve výnosech.</t>
  </si>
  <si>
    <t>sl. "b" Celkem = vazba na stipendijní fond (Tab. 11.c)</t>
  </si>
  <si>
    <t>Tabulka 8   Pracovníci a mzdové prostředky za rok 2015</t>
  </si>
  <si>
    <t>Tabulka 9  Stipendia za rok 2015</t>
  </si>
  <si>
    <r>
      <t xml:space="preserve">Tabulka 10   Neinvestiční náklady a výnosy za rok 2015 - Koleje a menzy </t>
    </r>
    <r>
      <rPr>
        <sz val="12"/>
        <rFont val="Calibri"/>
        <family val="2"/>
        <charset val="238"/>
      </rPr>
      <t>(KaM)</t>
    </r>
  </si>
  <si>
    <t>Tabulka 11   Fondy za rok 2015 a návrh na příděly do fondů v následujícím roce</t>
  </si>
  <si>
    <t>Tabulka 11.a   Rezervní fond za rok 2015</t>
  </si>
  <si>
    <t>Tabulka 11.b   Fond reprodukce investičního majetku za rok 2015</t>
  </si>
  <si>
    <t>Tabulka 11.c   Stipendijní fond za rok 2015</t>
  </si>
  <si>
    <t>Tabulka 11.d   Fond odměn za rok 2015</t>
  </si>
  <si>
    <t>Tabulka 11.e   Fond účelově určených prostředků za rok 2015</t>
  </si>
  <si>
    <t>účelově určené prostředky na VaV kapitoly 333-MŠMT, § 18 odst. 9 c) zák. č. 111/1998 Sb.</t>
  </si>
  <si>
    <t>účelově určené prostředky z jiné podpory z veř. prostředků, § 18 odst. 9 c) zák. č. 111/1998 Sb.</t>
  </si>
  <si>
    <t>Tabulka 11.f   Fond sociální za rok 2015</t>
  </si>
  <si>
    <t>Tabulka 11.g   Fond provozních prostředků za rok 2015</t>
  </si>
  <si>
    <t>VISK 9, VISK 3 - Informační centra veřejných knihoven</t>
  </si>
  <si>
    <t>133D21L003001</t>
  </si>
  <si>
    <t>133D21L003002</t>
  </si>
  <si>
    <t>Rekonstrukce objektu č. 32</t>
  </si>
  <si>
    <t>Rekonstrukce objektu č. 25</t>
  </si>
  <si>
    <t xml:space="preserve">            umělecká díla</t>
  </si>
  <si>
    <t>sazba 2600 Kč/rok</t>
  </si>
  <si>
    <t>Interní mobilitní agentura VFU</t>
  </si>
  <si>
    <t>Rozvojové programy MŠMT</t>
  </si>
  <si>
    <t>sazba 8000 Kč/rok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</si>
</sst>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
  </numFmts>
  <fonts count="57" x14ac:knownFonts="1">
    <font>
      <sz val="11"/>
      <color theme="1"/>
      <name val="Calibri"/>
      <family val="2"/>
      <charset val="238"/>
      <scheme val="minor"/>
    </font>
    <font>
      <sz val="11"/>
      <color indexed="8"/>
      <name val="Calibri"/>
      <family val="2"/>
      <charset val="238"/>
    </font>
    <font>
      <sz val="10"/>
      <name val="Arial CE"/>
      <charset val="238"/>
    </font>
    <font>
      <sz val="8"/>
      <name val="Arial CE"/>
      <charset val="238"/>
    </font>
    <font>
      <sz val="10"/>
      <name val="Arial"/>
      <family val="2"/>
      <charset val="238"/>
    </font>
    <font>
      <sz val="10"/>
      <name val="Times New Roman"/>
      <family val="1"/>
      <charset val="238"/>
    </font>
    <font>
      <sz val="10"/>
      <name val="Calibri"/>
      <family val="2"/>
      <charset val="238"/>
    </font>
    <font>
      <b/>
      <sz val="12"/>
      <name val="Calibri"/>
      <family val="2"/>
      <charset val="238"/>
    </font>
    <font>
      <b/>
      <sz val="10"/>
      <name val="Calibri"/>
      <family val="2"/>
      <charset val="238"/>
    </font>
    <font>
      <i/>
      <sz val="10"/>
      <name val="Calibri"/>
      <family val="2"/>
      <charset val="238"/>
    </font>
    <font>
      <sz val="9"/>
      <name val="Calibri"/>
      <family val="2"/>
      <charset val="238"/>
    </font>
    <font>
      <b/>
      <sz val="9"/>
      <name val="Calibri"/>
      <family val="2"/>
      <charset val="238"/>
    </font>
    <font>
      <sz val="10"/>
      <color indexed="8"/>
      <name val="Calibri"/>
      <family val="2"/>
      <charset val="238"/>
    </font>
    <font>
      <b/>
      <sz val="10"/>
      <color indexed="8"/>
      <name val="Calibri"/>
      <family val="2"/>
      <charset val="238"/>
    </font>
    <font>
      <sz val="11"/>
      <name val="Calibri"/>
      <family val="2"/>
      <charset val="238"/>
    </font>
    <font>
      <sz val="8"/>
      <name val="Calibri"/>
      <family val="2"/>
      <charset val="238"/>
    </font>
    <font>
      <sz val="8"/>
      <color indexed="8"/>
      <name val="Calibri"/>
      <family val="2"/>
      <charset val="238"/>
    </font>
    <font>
      <b/>
      <sz val="8"/>
      <name val="Calibri"/>
      <family val="2"/>
      <charset val="238"/>
    </font>
    <font>
      <u/>
      <sz val="10"/>
      <name val="Calibri"/>
      <family val="2"/>
      <charset val="238"/>
    </font>
    <font>
      <sz val="12"/>
      <name val="Calibri"/>
      <family val="2"/>
      <charset val="238"/>
    </font>
    <font>
      <sz val="10"/>
      <color indexed="10"/>
      <name val="Calibri"/>
      <family val="2"/>
      <charset val="238"/>
    </font>
    <font>
      <b/>
      <sz val="11"/>
      <color indexed="8"/>
      <name val="Calibri"/>
      <family val="2"/>
      <charset val="238"/>
    </font>
    <font>
      <b/>
      <sz val="11"/>
      <name val="Calibri"/>
      <family val="2"/>
      <charset val="238"/>
    </font>
    <font>
      <b/>
      <sz val="12"/>
      <color indexed="8"/>
      <name val="Calibri"/>
      <family val="2"/>
      <charset val="238"/>
    </font>
    <font>
      <i/>
      <sz val="10"/>
      <color indexed="8"/>
      <name val="Calibri"/>
      <family val="2"/>
      <charset val="238"/>
    </font>
    <font>
      <u/>
      <sz val="10"/>
      <color indexed="8"/>
      <name val="Calibri"/>
      <family val="2"/>
      <charset val="238"/>
    </font>
    <font>
      <sz val="11"/>
      <color indexed="8"/>
      <name val="Calibri"/>
      <family val="2"/>
      <charset val="238"/>
    </font>
    <font>
      <b/>
      <sz val="11"/>
      <color indexed="8"/>
      <name val="Calibri"/>
      <family val="2"/>
      <charset val="238"/>
    </font>
    <font>
      <sz val="11"/>
      <color indexed="10"/>
      <name val="Calibri"/>
      <family val="2"/>
      <charset val="238"/>
    </font>
    <font>
      <b/>
      <sz val="12"/>
      <name val="Calibri"/>
      <family val="2"/>
      <charset val="238"/>
    </font>
    <font>
      <sz val="10"/>
      <name val="Calibri"/>
      <family val="2"/>
      <charset val="238"/>
    </font>
    <font>
      <b/>
      <sz val="10"/>
      <name val="Calibri"/>
      <family val="2"/>
      <charset val="238"/>
    </font>
    <font>
      <i/>
      <sz val="10"/>
      <name val="Calibri"/>
      <family val="2"/>
      <charset val="238"/>
    </font>
    <font>
      <b/>
      <sz val="9"/>
      <name val="Calibri"/>
      <family val="2"/>
      <charset val="238"/>
    </font>
    <font>
      <sz val="9"/>
      <name val="Calibri"/>
      <family val="2"/>
      <charset val="238"/>
    </font>
    <font>
      <sz val="10"/>
      <color indexed="10"/>
      <name val="Calibri"/>
      <family val="2"/>
      <charset val="238"/>
    </font>
    <font>
      <sz val="10"/>
      <color indexed="12"/>
      <name val="Calibri"/>
      <family val="2"/>
      <charset val="238"/>
    </font>
    <font>
      <sz val="12"/>
      <name val="Calibri"/>
      <family val="2"/>
      <charset val="238"/>
    </font>
    <font>
      <sz val="10"/>
      <color indexed="8"/>
      <name val="Calibri"/>
      <family val="2"/>
      <charset val="238"/>
    </font>
    <font>
      <sz val="12"/>
      <color indexed="8"/>
      <name val="Calibri"/>
      <family val="2"/>
      <charset val="238"/>
    </font>
    <font>
      <sz val="10"/>
      <color indexed="10"/>
      <name val="Calibri"/>
      <family val="2"/>
      <charset val="238"/>
    </font>
    <font>
      <sz val="10"/>
      <color indexed="30"/>
      <name val="Calibri"/>
      <family val="2"/>
      <charset val="238"/>
    </font>
    <font>
      <sz val="10"/>
      <color indexed="8"/>
      <name val="Calibri"/>
      <family val="2"/>
      <charset val="238"/>
    </font>
    <font>
      <b/>
      <sz val="11"/>
      <name val="Calibri"/>
      <family val="2"/>
      <charset val="238"/>
    </font>
    <font>
      <b/>
      <sz val="12"/>
      <color indexed="8"/>
      <name val="Calibri"/>
      <family val="2"/>
      <charset val="238"/>
    </font>
    <font>
      <b/>
      <sz val="10"/>
      <color indexed="8"/>
      <name val="Calibri"/>
      <family val="2"/>
      <charset val="238"/>
    </font>
    <font>
      <sz val="10"/>
      <color indexed="48"/>
      <name val="Calibri"/>
      <family val="2"/>
      <charset val="238"/>
    </font>
    <font>
      <sz val="12"/>
      <color indexed="8"/>
      <name val="Calibri"/>
      <family val="2"/>
      <charset val="238"/>
    </font>
    <font>
      <sz val="8"/>
      <name val="Calibri"/>
      <family val="2"/>
      <charset val="238"/>
    </font>
    <font>
      <i/>
      <sz val="11"/>
      <color indexed="8"/>
      <name val="Calibri"/>
      <family val="2"/>
      <charset val="238"/>
    </font>
    <font>
      <i/>
      <sz val="10"/>
      <color indexed="8"/>
      <name val="Calibri"/>
      <family val="2"/>
      <charset val="238"/>
    </font>
    <font>
      <b/>
      <i/>
      <sz val="10"/>
      <color indexed="8"/>
      <name val="Calibri"/>
      <family val="2"/>
      <charset val="238"/>
    </font>
    <font>
      <sz val="10"/>
      <color indexed="8"/>
      <name val="Calibri"/>
      <family val="2"/>
      <charset val="238"/>
    </font>
    <font>
      <b/>
      <sz val="10"/>
      <color indexed="8"/>
      <name val="Calibri"/>
      <family val="2"/>
      <charset val="238"/>
    </font>
    <font>
      <b/>
      <sz val="10"/>
      <color indexed="8"/>
      <name val="Calibri"/>
      <family val="2"/>
      <charset val="238"/>
    </font>
    <font>
      <vertAlign val="superscript"/>
      <sz val="10"/>
      <color indexed="8"/>
      <name val="Calibri"/>
      <family val="2"/>
      <charset val="238"/>
    </font>
    <font>
      <sz val="10"/>
      <color rgb="FF0070C0"/>
      <name val="Calibri"/>
      <family val="2"/>
      <charset val="238"/>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51"/>
        <bgColor indexed="64"/>
      </patternFill>
    </fill>
    <fill>
      <patternFill patternType="solid">
        <fgColor indexed="53"/>
        <bgColor indexed="64"/>
      </patternFill>
    </fill>
    <fill>
      <patternFill patternType="solid">
        <fgColor indexed="13"/>
        <bgColor indexed="64"/>
      </patternFill>
    </fill>
    <fill>
      <patternFill patternType="solid">
        <fgColor indexed="62"/>
        <bgColor indexed="64"/>
      </patternFill>
    </fill>
    <fill>
      <patternFill patternType="solid">
        <fgColor indexed="5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s>
  <borders count="166">
    <border>
      <left/>
      <right/>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55"/>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bottom style="hair">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22"/>
      </top>
      <bottom style="thin">
        <color indexed="22"/>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55"/>
      </top>
      <bottom style="thin">
        <color indexed="55"/>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style="thin">
        <color indexed="55"/>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right/>
      <top style="thin">
        <color indexed="64"/>
      </top>
      <bottom/>
      <diagonal/>
    </border>
    <border>
      <left/>
      <right/>
      <top/>
      <bottom style="medium">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bottom style="thin">
        <color indexed="55"/>
      </bottom>
      <diagonal/>
    </border>
    <border>
      <left style="medium">
        <color indexed="64"/>
      </left>
      <right/>
      <top style="medium">
        <color indexed="64"/>
      </top>
      <bottom style="thin">
        <color indexed="55"/>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55"/>
      </top>
      <bottom style="thin">
        <color indexed="64"/>
      </bottom>
      <diagonal/>
    </border>
    <border>
      <left style="thin">
        <color indexed="64"/>
      </left>
      <right style="medium">
        <color indexed="64"/>
      </right>
      <top style="thin">
        <color indexed="55"/>
      </top>
      <bottom style="thin">
        <color indexed="64"/>
      </bottom>
      <diagonal/>
    </border>
    <border>
      <left/>
      <right style="thin">
        <color indexed="64"/>
      </right>
      <top style="medium">
        <color indexed="64"/>
      </top>
      <bottom/>
      <diagonal/>
    </border>
    <border>
      <left/>
      <right style="thin">
        <color indexed="64"/>
      </right>
      <top/>
      <bottom style="thin">
        <color indexed="55"/>
      </bottom>
      <diagonal/>
    </border>
    <border>
      <left style="thin">
        <color indexed="64"/>
      </left>
      <right style="medium">
        <color indexed="64"/>
      </right>
      <top/>
      <bottom style="thin">
        <color indexed="55"/>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medium">
        <color indexed="64"/>
      </top>
      <bottom style="thin">
        <color indexed="55"/>
      </bottom>
      <diagonal/>
    </border>
    <border>
      <left style="thin">
        <color indexed="64"/>
      </left>
      <right style="medium">
        <color indexed="64"/>
      </right>
      <top style="medium">
        <color indexed="64"/>
      </top>
      <bottom style="thin">
        <color indexed="55"/>
      </bottom>
      <diagonal/>
    </border>
    <border>
      <left style="thin">
        <color indexed="64"/>
      </left>
      <right/>
      <top style="thin">
        <color indexed="55"/>
      </top>
      <bottom style="thin">
        <color indexed="55"/>
      </bottom>
      <diagonal/>
    </border>
    <border>
      <left style="thin">
        <color indexed="64"/>
      </left>
      <right style="medium">
        <color indexed="64"/>
      </right>
      <top style="thin">
        <color indexed="55"/>
      </top>
      <bottom style="thin">
        <color indexed="55"/>
      </bottom>
      <diagonal/>
    </border>
    <border>
      <left style="thin">
        <color indexed="64"/>
      </left>
      <right/>
      <top style="thin">
        <color indexed="55"/>
      </top>
      <bottom style="medium">
        <color indexed="64"/>
      </bottom>
      <diagonal/>
    </border>
    <border>
      <left style="thin">
        <color indexed="64"/>
      </left>
      <right style="medium">
        <color indexed="64"/>
      </right>
      <top style="thin">
        <color indexed="55"/>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medium">
        <color indexed="64"/>
      </left>
      <right/>
      <top style="thin">
        <color indexed="64"/>
      </top>
      <bottom/>
      <diagonal/>
    </border>
    <border>
      <left style="hair">
        <color indexed="64"/>
      </left>
      <right style="medium">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right style="hair">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bottom style="thin">
        <color indexed="22"/>
      </bottom>
      <diagonal/>
    </border>
    <border>
      <left/>
      <right/>
      <top/>
      <bottom style="thin">
        <color indexed="22"/>
      </bottom>
      <diagonal/>
    </border>
    <border>
      <left/>
      <right style="medium">
        <color indexed="64"/>
      </right>
      <top/>
      <bottom style="thin">
        <color indexed="22"/>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hair">
        <color indexed="64"/>
      </left>
      <right style="hair">
        <color indexed="64"/>
      </right>
      <top/>
      <bottom style="thin">
        <color indexed="64"/>
      </bottom>
      <diagonal/>
    </border>
    <border>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medium">
        <color indexed="64"/>
      </top>
      <bottom style="medium">
        <color indexed="64"/>
      </bottom>
      <diagonal/>
    </border>
  </borders>
  <cellStyleXfs count="5">
    <xf numFmtId="0" fontId="0" fillId="0" borderId="0"/>
    <xf numFmtId="0" fontId="4" fillId="0" borderId="0"/>
    <xf numFmtId="0" fontId="2" fillId="0" borderId="0"/>
    <xf numFmtId="0" fontId="3" fillId="0" borderId="0"/>
    <xf numFmtId="0" fontId="2" fillId="0" borderId="0"/>
  </cellStyleXfs>
  <cellXfs count="1357">
    <xf numFmtId="0" fontId="0" fillId="0" borderId="0" xfId="0"/>
    <xf numFmtId="0" fontId="4" fillId="0" borderId="0" xfId="1" applyAlignment="1">
      <alignment vertical="center"/>
    </xf>
    <xf numFmtId="0" fontId="5" fillId="0" borderId="0" xfId="1" applyFont="1" applyAlignment="1" applyProtection="1">
      <alignment vertical="center"/>
      <protection locked="0"/>
    </xf>
    <xf numFmtId="0" fontId="5" fillId="0" borderId="0" xfId="1" applyFont="1" applyAlignment="1">
      <alignment vertical="center"/>
    </xf>
    <xf numFmtId="0" fontId="5" fillId="0" borderId="0" xfId="1" applyFont="1" applyAlignment="1">
      <alignment horizontal="center" vertical="center"/>
    </xf>
    <xf numFmtId="49" fontId="5" fillId="0" borderId="0" xfId="1" applyNumberFormat="1" applyFont="1" applyAlignment="1" applyProtection="1">
      <alignment vertical="center"/>
      <protection locked="0"/>
    </xf>
    <xf numFmtId="49" fontId="5" fillId="0" borderId="0" xfId="1" applyNumberFormat="1" applyFont="1" applyAlignment="1">
      <alignment vertical="center"/>
    </xf>
    <xf numFmtId="0" fontId="29" fillId="0" borderId="0" xfId="1" applyFont="1" applyAlignment="1" applyProtection="1">
      <alignment vertical="center"/>
      <protection locked="0"/>
    </xf>
    <xf numFmtId="0" fontId="30" fillId="0" borderId="0" xfId="1" applyFont="1" applyAlignment="1" applyProtection="1">
      <alignment vertical="center"/>
      <protection locked="0"/>
    </xf>
    <xf numFmtId="0" fontId="30" fillId="0" borderId="0" xfId="1" applyFont="1" applyAlignment="1" applyProtection="1">
      <alignment horizontal="right" vertical="center"/>
      <protection locked="0"/>
    </xf>
    <xf numFmtId="0" fontId="30" fillId="0" borderId="1" xfId="1" applyFont="1" applyBorder="1" applyAlignment="1" applyProtection="1">
      <alignment horizontal="center" vertical="center" wrapText="1"/>
      <protection locked="0"/>
    </xf>
    <xf numFmtId="0" fontId="30" fillId="0" borderId="2" xfId="1" applyFont="1" applyBorder="1" applyAlignment="1" applyProtection="1">
      <alignment vertical="center"/>
      <protection locked="0"/>
    </xf>
    <xf numFmtId="0" fontId="30" fillId="0" borderId="3" xfId="1" applyFont="1" applyBorder="1" applyAlignment="1" applyProtection="1">
      <alignment vertical="center"/>
      <protection locked="0"/>
    </xf>
    <xf numFmtId="49" fontId="30" fillId="0" borderId="0" xfId="1" applyNumberFormat="1" applyFont="1" applyAlignment="1" applyProtection="1">
      <alignment vertical="center"/>
      <protection locked="0"/>
    </xf>
    <xf numFmtId="0" fontId="30" fillId="0" borderId="0" xfId="1" applyFont="1" applyAlignment="1">
      <alignment vertical="center"/>
    </xf>
    <xf numFmtId="0" fontId="6" fillId="0" borderId="0" xfId="1" applyFont="1" applyAlignment="1" applyProtection="1">
      <alignment vertical="center"/>
      <protection locked="0"/>
    </xf>
    <xf numFmtId="0" fontId="6" fillId="0" borderId="0" xfId="1" applyFont="1" applyAlignment="1">
      <alignment vertical="center"/>
    </xf>
    <xf numFmtId="0" fontId="6" fillId="0" borderId="0" xfId="1" applyFont="1" applyAlignment="1">
      <alignment horizontal="center" vertical="center"/>
    </xf>
    <xf numFmtId="49" fontId="6" fillId="0" borderId="0" xfId="1" applyNumberFormat="1" applyFont="1" applyAlignment="1" applyProtection="1">
      <alignment vertical="center"/>
      <protection locked="0"/>
    </xf>
    <xf numFmtId="49" fontId="6" fillId="0" borderId="0" xfId="1" applyNumberFormat="1" applyFont="1" applyAlignment="1">
      <alignment vertical="center"/>
    </xf>
    <xf numFmtId="0" fontId="7" fillId="0" borderId="0" xfId="1" applyFont="1" applyAlignment="1" applyProtection="1">
      <alignment vertical="center"/>
      <protection locked="0"/>
    </xf>
    <xf numFmtId="0" fontId="6"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1" fillId="0" borderId="0" xfId="1" applyFont="1" applyAlignment="1" applyProtection="1">
      <alignment vertical="center"/>
      <protection locked="0"/>
    </xf>
    <xf numFmtId="0" fontId="32" fillId="0" borderId="0" xfId="1" applyFont="1" applyAlignment="1" applyProtection="1">
      <alignment vertical="center"/>
      <protection locked="0"/>
    </xf>
    <xf numFmtId="0" fontId="32" fillId="0" borderId="0" xfId="1" applyFont="1" applyAlignment="1">
      <alignment vertical="center"/>
    </xf>
    <xf numFmtId="0" fontId="30" fillId="0" borderId="0" xfId="1" applyFont="1" applyAlignment="1" applyProtection="1">
      <alignment horizontal="center" vertical="center"/>
      <protection locked="0"/>
    </xf>
    <xf numFmtId="0" fontId="30" fillId="0" borderId="0" xfId="1" applyFont="1" applyAlignment="1">
      <alignment horizontal="center" vertical="center"/>
    </xf>
    <xf numFmtId="0" fontId="30" fillId="0" borderId="0" xfId="1" applyFont="1" applyBorder="1" applyAlignment="1" applyProtection="1">
      <alignment vertical="center" wrapText="1"/>
      <protection locked="0"/>
    </xf>
    <xf numFmtId="0" fontId="30" fillId="0" borderId="4" xfId="1" applyFont="1" applyBorder="1" applyAlignment="1" applyProtection="1">
      <alignment vertical="center"/>
      <protection locked="0"/>
    </xf>
    <xf numFmtId="0" fontId="30" fillId="0" borderId="5" xfId="1" applyFont="1" applyBorder="1" applyAlignment="1" applyProtection="1">
      <alignment vertical="center"/>
      <protection locked="0"/>
    </xf>
    <xf numFmtId="0" fontId="30" fillId="0" borderId="6" xfId="1" applyFont="1" applyBorder="1" applyAlignment="1" applyProtection="1">
      <alignment vertical="center"/>
      <protection locked="0"/>
    </xf>
    <xf numFmtId="0" fontId="30" fillId="0" borderId="7" xfId="1" applyFont="1" applyBorder="1" applyAlignment="1" applyProtection="1">
      <alignment vertical="center"/>
      <protection locked="0"/>
    </xf>
    <xf numFmtId="0" fontId="30" fillId="0" borderId="0" xfId="1" applyFont="1" applyBorder="1" applyAlignment="1" applyProtection="1">
      <alignment vertical="center"/>
      <protection locked="0"/>
    </xf>
    <xf numFmtId="0" fontId="30" fillId="0" borderId="0" xfId="2" applyFont="1" applyBorder="1" applyAlignment="1">
      <alignment vertical="center"/>
    </xf>
    <xf numFmtId="49" fontId="30" fillId="0" borderId="0" xfId="2" applyNumberFormat="1" applyFont="1" applyBorder="1" applyAlignment="1">
      <alignment vertical="center"/>
    </xf>
    <xf numFmtId="0" fontId="31" fillId="0" borderId="8" xfId="2" applyFont="1" applyBorder="1" applyAlignment="1">
      <alignment vertical="center"/>
    </xf>
    <xf numFmtId="49" fontId="33" fillId="0" borderId="9" xfId="2" applyNumberFormat="1" applyFont="1" applyBorder="1" applyAlignment="1">
      <alignment horizontal="center" vertical="center" wrapText="1"/>
    </xf>
    <xf numFmtId="49" fontId="33" fillId="0" borderId="10" xfId="2" applyNumberFormat="1" applyFont="1" applyBorder="1" applyAlignment="1">
      <alignment horizontal="center" vertical="center" wrapText="1"/>
    </xf>
    <xf numFmtId="0" fontId="31" fillId="0" borderId="11" xfId="2" applyFont="1" applyBorder="1" applyAlignment="1">
      <alignment vertical="center" wrapText="1"/>
    </xf>
    <xf numFmtId="49" fontId="30" fillId="0" borderId="12" xfId="2" applyNumberFormat="1" applyFont="1" applyBorder="1" applyAlignment="1">
      <alignment horizontal="center" vertical="center" wrapText="1"/>
    </xf>
    <xf numFmtId="49" fontId="30" fillId="0" borderId="6" xfId="2" applyNumberFormat="1" applyFont="1" applyBorder="1" applyAlignment="1">
      <alignment horizontal="center" vertical="center" wrapText="1"/>
    </xf>
    <xf numFmtId="0" fontId="30" fillId="0" borderId="2" xfId="2" applyFont="1" applyBorder="1" applyAlignment="1">
      <alignment vertical="center" wrapText="1"/>
    </xf>
    <xf numFmtId="49" fontId="30" fillId="0" borderId="13" xfId="2" applyNumberFormat="1" applyFont="1" applyBorder="1" applyAlignment="1">
      <alignment horizontal="center" vertical="center" wrapText="1"/>
    </xf>
    <xf numFmtId="49" fontId="30" fillId="0" borderId="7" xfId="2" applyNumberFormat="1" applyFont="1" applyBorder="1" applyAlignment="1">
      <alignment horizontal="center" vertical="center" wrapText="1"/>
    </xf>
    <xf numFmtId="0" fontId="30" fillId="0" borderId="2" xfId="2" applyFont="1" applyBorder="1" applyAlignment="1">
      <alignment horizontal="left" vertical="center" wrapText="1"/>
    </xf>
    <xf numFmtId="0" fontId="30" fillId="0" borderId="14" xfId="2" applyFont="1" applyBorder="1" applyAlignment="1">
      <alignment vertical="center" wrapText="1"/>
    </xf>
    <xf numFmtId="49" fontId="30" fillId="0" borderId="15" xfId="2" applyNumberFormat="1" applyFont="1" applyBorder="1" applyAlignment="1">
      <alignment horizontal="center" vertical="center" wrapText="1"/>
    </xf>
    <xf numFmtId="49" fontId="30" fillId="0" borderId="16" xfId="2" applyNumberFormat="1" applyFont="1" applyBorder="1" applyAlignment="1">
      <alignment horizontal="center" vertical="center" wrapText="1"/>
    </xf>
    <xf numFmtId="0" fontId="30" fillId="0" borderId="17" xfId="2" applyFont="1" applyBorder="1" applyAlignment="1">
      <alignment horizontal="left" vertical="center" wrapText="1"/>
    </xf>
    <xf numFmtId="49" fontId="30" fillId="0" borderId="18" xfId="2" applyNumberFormat="1" applyFont="1" applyBorder="1" applyAlignment="1">
      <alignment horizontal="center" vertical="center" wrapText="1"/>
    </xf>
    <xf numFmtId="49" fontId="30" fillId="0" borderId="19" xfId="2" applyNumberFormat="1" applyFont="1" applyBorder="1" applyAlignment="1">
      <alignment horizontal="center" vertical="center" wrapText="1"/>
    </xf>
    <xf numFmtId="0" fontId="31" fillId="0" borderId="20" xfId="2" applyFont="1" applyBorder="1" applyAlignment="1">
      <alignment vertical="center" wrapText="1"/>
    </xf>
    <xf numFmtId="0" fontId="30" fillId="0" borderId="11" xfId="2" applyFont="1" applyBorder="1" applyAlignment="1">
      <alignment vertical="center" wrapText="1"/>
    </xf>
    <xf numFmtId="49" fontId="34" fillId="0" borderId="13" xfId="2" applyNumberFormat="1" applyFont="1" applyBorder="1" applyAlignment="1">
      <alignment horizontal="center" vertical="center"/>
    </xf>
    <xf numFmtId="49" fontId="30" fillId="0" borderId="21" xfId="2" applyNumberFormat="1" applyFont="1" applyBorder="1" applyAlignment="1">
      <alignment horizontal="center" vertical="center" wrapText="1"/>
    </xf>
    <xf numFmtId="0" fontId="30" fillId="0" borderId="0" xfId="2" applyFont="1" applyBorder="1" applyAlignment="1">
      <alignment vertical="center" wrapText="1"/>
    </xf>
    <xf numFmtId="49" fontId="30" fillId="0" borderId="0" xfId="2" applyNumberFormat="1" applyFont="1" applyBorder="1" applyAlignment="1">
      <alignment horizontal="center" vertical="center" wrapText="1"/>
    </xf>
    <xf numFmtId="49" fontId="30" fillId="0" borderId="0" xfId="2" applyNumberFormat="1" applyFont="1" applyBorder="1" applyAlignment="1">
      <alignment vertical="center" wrapText="1"/>
    </xf>
    <xf numFmtId="0" fontId="31" fillId="0" borderId="8" xfId="2" applyFont="1" applyFill="1" applyBorder="1" applyAlignment="1">
      <alignment horizontal="left" vertical="center"/>
    </xf>
    <xf numFmtId="49" fontId="31" fillId="0" borderId="9" xfId="2" applyNumberFormat="1" applyFont="1" applyFill="1" applyBorder="1" applyAlignment="1">
      <alignment horizontal="center" vertical="center" wrapText="1"/>
    </xf>
    <xf numFmtId="49" fontId="31" fillId="0" borderId="10" xfId="2" applyNumberFormat="1" applyFont="1" applyFill="1" applyBorder="1" applyAlignment="1">
      <alignment horizontal="center" vertical="center" wrapText="1"/>
    </xf>
    <xf numFmtId="0" fontId="31" fillId="0" borderId="20" xfId="1" applyFont="1" applyBorder="1" applyAlignment="1" applyProtection="1">
      <alignment horizontal="center" vertical="center" wrapText="1"/>
      <protection locked="0"/>
    </xf>
    <xf numFmtId="0" fontId="30" fillId="0" borderId="22" xfId="1" applyFont="1" applyBorder="1" applyAlignment="1" applyProtection="1">
      <alignment vertical="center" wrapText="1"/>
      <protection locked="0"/>
    </xf>
    <xf numFmtId="0" fontId="30" fillId="0" borderId="2" xfId="1" applyFont="1" applyBorder="1" applyAlignment="1" applyProtection="1">
      <alignment horizontal="left" vertical="center" wrapText="1"/>
      <protection locked="0"/>
    </xf>
    <xf numFmtId="0" fontId="35" fillId="0" borderId="0" xfId="1" applyFont="1" applyAlignment="1" applyProtection="1">
      <alignment vertical="center"/>
      <protection locked="0"/>
    </xf>
    <xf numFmtId="0" fontId="36" fillId="0" borderId="0" xfId="1" applyFont="1" applyAlignment="1" applyProtection="1">
      <alignment vertical="center"/>
      <protection locked="0"/>
    </xf>
    <xf numFmtId="0" fontId="30" fillId="0" borderId="3" xfId="1" applyFont="1" applyBorder="1" applyAlignment="1" applyProtection="1">
      <alignment horizontal="left" vertical="center" wrapText="1"/>
      <protection locked="0"/>
    </xf>
    <xf numFmtId="0" fontId="31" fillId="0" borderId="0" xfId="1" applyFont="1" applyAlignment="1" applyProtection="1">
      <alignment horizontal="justify" vertical="center"/>
      <protection locked="0"/>
    </xf>
    <xf numFmtId="0" fontId="30" fillId="0" borderId="21" xfId="1" applyFont="1" applyFill="1" applyBorder="1" applyAlignment="1" applyProtection="1">
      <alignment horizontal="center" vertical="center" wrapText="1"/>
      <protection locked="0"/>
    </xf>
    <xf numFmtId="0" fontId="31" fillId="0" borderId="0" xfId="1" applyFont="1" applyAlignment="1">
      <alignment vertical="center"/>
    </xf>
    <xf numFmtId="0" fontId="30" fillId="0" borderId="0" xfId="1" applyFont="1" applyFill="1" applyAlignment="1" applyProtection="1">
      <alignment vertical="center"/>
      <protection locked="0"/>
    </xf>
    <xf numFmtId="0" fontId="37" fillId="0" borderId="0" xfId="1" applyFont="1" applyAlignment="1" applyProtection="1">
      <alignment horizontal="right" vertical="center"/>
      <protection locked="0"/>
    </xf>
    <xf numFmtId="0" fontId="30" fillId="0" borderId="0" xfId="1" applyFont="1" applyBorder="1" applyAlignment="1" applyProtection="1">
      <alignment horizontal="justify" vertical="center" wrapText="1"/>
      <protection locked="0"/>
    </xf>
    <xf numFmtId="0" fontId="30" fillId="0" borderId="19" xfId="1" applyFont="1" applyBorder="1" applyAlignment="1" applyProtection="1">
      <alignment horizontal="center" vertical="center" wrapText="1"/>
      <protection locked="0"/>
    </xf>
    <xf numFmtId="0" fontId="30" fillId="0" borderId="23" xfId="1" applyFont="1" applyBorder="1" applyAlignment="1" applyProtection="1">
      <alignment vertical="center"/>
      <protection locked="0"/>
    </xf>
    <xf numFmtId="0" fontId="30" fillId="0" borderId="24" xfId="1" applyFont="1" applyBorder="1" applyAlignment="1" applyProtection="1">
      <alignment vertical="center"/>
      <protection locked="0"/>
    </xf>
    <xf numFmtId="0" fontId="30" fillId="0" borderId="0" xfId="1" applyFont="1" applyFill="1" applyAlignment="1" applyProtection="1">
      <alignment horizontal="left" vertical="center"/>
      <protection locked="0"/>
    </xf>
    <xf numFmtId="0" fontId="30" fillId="0" borderId="2" xfId="1" applyFont="1" applyBorder="1" applyAlignment="1" applyProtection="1">
      <alignment horizontal="center" vertical="center" wrapText="1"/>
      <protection locked="0"/>
    </xf>
    <xf numFmtId="0" fontId="30" fillId="0" borderId="0" xfId="1" applyFont="1" applyBorder="1" applyAlignment="1" applyProtection="1">
      <alignment horizontal="left" vertical="center" wrapText="1"/>
      <protection locked="0"/>
    </xf>
    <xf numFmtId="0" fontId="29" fillId="0" borderId="0" xfId="1" applyFont="1" applyBorder="1" applyAlignment="1" applyProtection="1">
      <alignment horizontal="justify" vertical="center"/>
      <protection locked="0"/>
    </xf>
    <xf numFmtId="0" fontId="30" fillId="0" borderId="0" xfId="1" applyFont="1" applyBorder="1" applyAlignment="1" applyProtection="1">
      <alignment horizontal="left" vertical="center"/>
      <protection locked="0"/>
    </xf>
    <xf numFmtId="0" fontId="30" fillId="0" borderId="0" xfId="1" applyFont="1" applyBorder="1" applyAlignment="1">
      <alignment vertical="center"/>
    </xf>
    <xf numFmtId="0" fontId="30" fillId="0" borderId="0" xfId="1" applyFont="1" applyBorder="1" applyAlignment="1">
      <alignment horizontal="left" vertical="center"/>
    </xf>
    <xf numFmtId="0" fontId="30" fillId="0" borderId="0" xfId="1" applyFont="1" applyAlignment="1">
      <alignment horizontal="left" vertical="center"/>
    </xf>
    <xf numFmtId="4" fontId="30" fillId="0" borderId="0" xfId="1" applyNumberFormat="1" applyFont="1" applyAlignment="1" applyProtection="1">
      <alignment vertical="center"/>
      <protection locked="0"/>
    </xf>
    <xf numFmtId="4" fontId="30" fillId="0" borderId="0" xfId="1" applyNumberFormat="1" applyFont="1" applyAlignment="1">
      <alignment vertical="center"/>
    </xf>
    <xf numFmtId="4" fontId="30" fillId="0" borderId="0" xfId="1" applyNumberFormat="1" applyFont="1" applyAlignment="1" applyProtection="1">
      <alignment horizontal="right" vertical="center"/>
      <protection locked="0"/>
    </xf>
    <xf numFmtId="0" fontId="30" fillId="0" borderId="19" xfId="1" applyFont="1" applyBorder="1" applyAlignment="1" applyProtection="1">
      <alignment vertical="center"/>
      <protection locked="0"/>
    </xf>
    <xf numFmtId="0" fontId="30" fillId="0" borderId="24" xfId="1" applyFont="1" applyFill="1" applyBorder="1" applyAlignment="1" applyProtection="1">
      <alignment vertical="center"/>
      <protection locked="0"/>
    </xf>
    <xf numFmtId="0" fontId="30" fillId="0" borderId="17" xfId="1" applyFont="1" applyBorder="1" applyAlignment="1" applyProtection="1">
      <alignment vertical="center"/>
      <protection locked="0"/>
    </xf>
    <xf numFmtId="4" fontId="38" fillId="0" borderId="0" xfId="1" applyNumberFormat="1" applyFont="1" applyBorder="1" applyAlignment="1" applyProtection="1">
      <alignment horizontal="right" vertical="top" wrapText="1"/>
      <protection locked="0"/>
    </xf>
    <xf numFmtId="0" fontId="39" fillId="0" borderId="25" xfId="1" applyFont="1" applyBorder="1" applyAlignment="1" applyProtection="1">
      <alignment horizontal="left" vertical="center" wrapText="1"/>
      <protection locked="0"/>
    </xf>
    <xf numFmtId="4" fontId="38" fillId="0" borderId="0" xfId="1" applyNumberFormat="1" applyFont="1" applyBorder="1" applyAlignment="1" applyProtection="1">
      <alignment horizontal="right" vertical="center" wrapText="1"/>
      <protection locked="0"/>
    </xf>
    <xf numFmtId="0" fontId="30" fillId="0" borderId="9" xfId="1" applyFont="1" applyBorder="1" applyAlignment="1" applyProtection="1">
      <alignment horizontal="center" vertical="center"/>
      <protection locked="0"/>
    </xf>
    <xf numFmtId="4" fontId="30" fillId="0" borderId="10" xfId="1" applyNumberFormat="1" applyFont="1" applyBorder="1" applyAlignment="1" applyProtection="1">
      <alignment horizontal="center" vertical="center"/>
      <protection locked="0"/>
    </xf>
    <xf numFmtId="4" fontId="30" fillId="0" borderId="26" xfId="1" applyNumberFormat="1" applyFont="1" applyBorder="1" applyAlignment="1" applyProtection="1">
      <alignment horizontal="center" vertical="center"/>
      <protection locked="0"/>
    </xf>
    <xf numFmtId="0" fontId="38" fillId="0" borderId="0" xfId="1" applyFont="1" applyBorder="1" applyAlignment="1" applyProtection="1">
      <alignment vertical="center" wrapText="1"/>
      <protection locked="0"/>
    </xf>
    <xf numFmtId="0" fontId="30" fillId="0" borderId="27" xfId="1" applyFont="1" applyBorder="1" applyAlignment="1" applyProtection="1">
      <alignment vertical="center"/>
      <protection locked="0"/>
    </xf>
    <xf numFmtId="0" fontId="30" fillId="0" borderId="28" xfId="1" applyFont="1" applyBorder="1" applyAlignment="1" applyProtection="1">
      <alignment vertical="center"/>
      <protection locked="0"/>
    </xf>
    <xf numFmtId="0" fontId="30" fillId="0" borderId="0" xfId="1" applyFont="1" applyFill="1" applyBorder="1" applyAlignment="1" applyProtection="1">
      <alignment vertical="center"/>
      <protection locked="0"/>
    </xf>
    <xf numFmtId="0" fontId="30" fillId="0" borderId="29" xfId="1" applyFont="1" applyBorder="1" applyAlignment="1" applyProtection="1">
      <alignment vertical="center"/>
      <protection locked="0"/>
    </xf>
    <xf numFmtId="0" fontId="30" fillId="0" borderId="30" xfId="1" applyFont="1" applyBorder="1" applyAlignment="1" applyProtection="1">
      <alignment vertical="center"/>
      <protection locked="0"/>
    </xf>
    <xf numFmtId="0" fontId="40" fillId="0" borderId="0" xfId="1" applyFont="1" applyAlignment="1">
      <alignment vertical="center"/>
    </xf>
    <xf numFmtId="4" fontId="41" fillId="0" borderId="0" xfId="1" applyNumberFormat="1" applyFont="1" applyAlignment="1">
      <alignment vertical="center"/>
    </xf>
    <xf numFmtId="0" fontId="30" fillId="0" borderId="18" xfId="1" applyFont="1" applyBorder="1" applyAlignment="1" applyProtection="1">
      <alignment vertical="center"/>
      <protection locked="0"/>
    </xf>
    <xf numFmtId="0" fontId="35" fillId="0" borderId="4" xfId="1" applyFont="1" applyBorder="1" applyAlignment="1" applyProtection="1">
      <alignment vertical="center"/>
      <protection locked="0"/>
    </xf>
    <xf numFmtId="0" fontId="40" fillId="0" borderId="0" xfId="2" applyFont="1" applyBorder="1" applyAlignment="1">
      <alignment vertical="center"/>
    </xf>
    <xf numFmtId="0" fontId="40" fillId="0" borderId="0" xfId="1" applyFont="1" applyAlignment="1" applyProtection="1">
      <alignment vertical="center"/>
      <protection locked="0"/>
    </xf>
    <xf numFmtId="0" fontId="30" fillId="0" borderId="29" xfId="1" applyFont="1" applyFill="1" applyBorder="1" applyAlignment="1" applyProtection="1">
      <alignment horizontal="left" vertical="center"/>
      <protection locked="0"/>
    </xf>
    <xf numFmtId="0" fontId="42" fillId="0" borderId="0" xfId="1" applyFont="1" applyAlignment="1" applyProtection="1">
      <alignment horizontal="left" vertical="center"/>
      <protection locked="0"/>
    </xf>
    <xf numFmtId="0" fontId="30" fillId="0" borderId="11" xfId="1" applyFont="1" applyBorder="1" applyAlignment="1" applyProtection="1">
      <alignment horizontal="center" vertical="center" wrapText="1"/>
      <protection locked="0"/>
    </xf>
    <xf numFmtId="0" fontId="31" fillId="0" borderId="0" xfId="1" applyFont="1" applyBorder="1" applyAlignment="1" applyProtection="1">
      <alignment vertical="center"/>
      <protection locked="0"/>
    </xf>
    <xf numFmtId="49" fontId="31" fillId="0" borderId="0" xfId="2" applyNumberFormat="1" applyFont="1" applyBorder="1" applyAlignment="1">
      <alignment horizontal="center" vertical="center" wrapText="1"/>
    </xf>
    <xf numFmtId="0" fontId="31" fillId="0" borderId="0" xfId="2" applyFont="1" applyBorder="1" applyAlignment="1">
      <alignment vertical="center"/>
    </xf>
    <xf numFmtId="0" fontId="30" fillId="0" borderId="0" xfId="2" applyFont="1" applyBorder="1" applyAlignment="1">
      <alignment horizontal="center" vertical="center"/>
    </xf>
    <xf numFmtId="49" fontId="40" fillId="0" borderId="0" xfId="2" applyNumberFormat="1" applyFont="1" applyBorder="1" applyAlignment="1">
      <alignment horizontal="left" vertical="center"/>
    </xf>
    <xf numFmtId="0" fontId="30" fillId="0" borderId="12" xfId="2" applyFont="1" applyBorder="1" applyAlignment="1">
      <alignment horizontal="center" vertical="center"/>
    </xf>
    <xf numFmtId="49" fontId="30" fillId="0" borderId="6" xfId="2" applyNumberFormat="1" applyFont="1" applyBorder="1" applyAlignment="1">
      <alignment horizontal="center" vertical="center"/>
    </xf>
    <xf numFmtId="49" fontId="30" fillId="0" borderId="0" xfId="2" applyNumberFormat="1" applyFont="1" applyBorder="1" applyAlignment="1">
      <alignment horizontal="center" vertical="center"/>
    </xf>
    <xf numFmtId="0" fontId="30" fillId="0" borderId="13" xfId="2" applyFont="1" applyBorder="1" applyAlignment="1">
      <alignment horizontal="center" vertical="center"/>
    </xf>
    <xf numFmtId="49" fontId="30" fillId="0" borderId="7" xfId="2" applyNumberFormat="1" applyFont="1" applyBorder="1" applyAlignment="1">
      <alignment horizontal="center" vertical="center"/>
    </xf>
    <xf numFmtId="0" fontId="30" fillId="0" borderId="21" xfId="2" applyFont="1" applyBorder="1" applyAlignment="1">
      <alignment horizontal="center" vertical="center" wrapText="1"/>
    </xf>
    <xf numFmtId="49" fontId="30" fillId="0" borderId="16" xfId="2" applyNumberFormat="1" applyFont="1" applyBorder="1" applyAlignment="1">
      <alignment horizontal="center" vertical="center"/>
    </xf>
    <xf numFmtId="0" fontId="30" fillId="0" borderId="31" xfId="2" applyFont="1" applyBorder="1" applyAlignment="1">
      <alignment horizontal="center" vertical="center"/>
    </xf>
    <xf numFmtId="0" fontId="30" fillId="0" borderId="23" xfId="2" applyFont="1" applyBorder="1" applyAlignment="1">
      <alignment horizontal="center" vertical="center"/>
    </xf>
    <xf numFmtId="0" fontId="30" fillId="0" borderId="23" xfId="2" applyFont="1" applyBorder="1" applyAlignment="1">
      <alignment horizontal="center" vertical="center" wrapText="1"/>
    </xf>
    <xf numFmtId="0" fontId="31" fillId="0" borderId="2" xfId="2" applyFont="1" applyBorder="1" applyAlignment="1">
      <alignment vertical="center" wrapText="1"/>
    </xf>
    <xf numFmtId="0" fontId="31" fillId="0" borderId="0" xfId="2" applyFont="1" applyBorder="1" applyAlignment="1">
      <alignment vertical="center" wrapText="1"/>
    </xf>
    <xf numFmtId="0" fontId="30" fillId="0" borderId="30" xfId="1" applyFont="1" applyFill="1" applyBorder="1" applyAlignment="1" applyProtection="1">
      <alignment vertical="center"/>
      <protection locked="0"/>
    </xf>
    <xf numFmtId="0" fontId="30" fillId="0" borderId="16" xfId="1" applyFont="1" applyFill="1" applyBorder="1" applyAlignment="1" applyProtection="1">
      <alignment horizontal="center" vertical="center" wrapText="1"/>
      <protection locked="0"/>
    </xf>
    <xf numFmtId="0" fontId="30" fillId="0" borderId="1" xfId="1" applyFont="1" applyFill="1" applyBorder="1" applyAlignment="1" applyProtection="1">
      <alignment horizontal="center" vertical="center" wrapText="1"/>
      <protection locked="0"/>
    </xf>
    <xf numFmtId="0" fontId="31" fillId="0" borderId="32" xfId="1" applyFont="1" applyBorder="1" applyAlignment="1" applyProtection="1">
      <alignment horizontal="center" vertical="center" wrapText="1"/>
      <protection locked="0"/>
    </xf>
    <xf numFmtId="0" fontId="30" fillId="0" borderId="14" xfId="1" applyFont="1" applyBorder="1" applyAlignment="1" applyProtection="1">
      <alignment horizontal="center" vertical="center" wrapText="1"/>
      <protection locked="0"/>
    </xf>
    <xf numFmtId="0" fontId="30" fillId="0" borderId="15" xfId="1" applyFont="1" applyFill="1" applyBorder="1" applyAlignment="1" applyProtection="1">
      <alignment horizontal="center" vertical="center" wrapText="1"/>
      <protection locked="0"/>
    </xf>
    <xf numFmtId="0" fontId="30" fillId="0" borderId="0" xfId="1" applyFont="1" applyFill="1" applyBorder="1" applyAlignment="1">
      <alignment vertical="center"/>
    </xf>
    <xf numFmtId="0" fontId="0" fillId="0" borderId="0" xfId="0" applyAlignment="1">
      <alignment vertical="center"/>
    </xf>
    <xf numFmtId="0" fontId="43" fillId="0" borderId="0" xfId="1" applyFont="1" applyAlignment="1" applyProtection="1">
      <alignment vertical="center"/>
      <protection locked="0"/>
    </xf>
    <xf numFmtId="0" fontId="27" fillId="0" borderId="0" xfId="0" applyFont="1" applyAlignment="1">
      <alignment vertical="center"/>
    </xf>
    <xf numFmtId="0" fontId="0" fillId="0" borderId="0" xfId="0" applyAlignment="1">
      <alignment horizontal="center" vertical="center"/>
    </xf>
    <xf numFmtId="0" fontId="42" fillId="0" borderId="0" xfId="0" applyFont="1" applyAlignment="1">
      <alignment vertical="center"/>
    </xf>
    <xf numFmtId="0" fontId="44" fillId="0" borderId="0" xfId="0" applyFont="1" applyAlignment="1">
      <alignment vertical="center"/>
    </xf>
    <xf numFmtId="0" fontId="45" fillId="0" borderId="0" xfId="0" applyFont="1" applyAlignment="1">
      <alignment vertical="center"/>
    </xf>
    <xf numFmtId="0" fontId="45" fillId="0" borderId="0" xfId="0" applyFont="1" applyFill="1" applyAlignment="1">
      <alignment vertical="center"/>
    </xf>
    <xf numFmtId="164" fontId="30" fillId="2" borderId="7" xfId="1" applyNumberFormat="1" applyFont="1" applyFill="1" applyBorder="1" applyAlignment="1">
      <alignment horizontal="center" vertical="center"/>
    </xf>
    <xf numFmtId="0" fontId="30" fillId="0" borderId="0" xfId="1" applyFont="1" applyBorder="1" applyAlignment="1" applyProtection="1">
      <alignment horizontal="center" vertical="center"/>
      <protection locked="0"/>
    </xf>
    <xf numFmtId="0" fontId="36" fillId="0" borderId="0" xfId="1" applyFont="1" applyFill="1" applyBorder="1" applyAlignment="1" applyProtection="1">
      <alignment horizontal="center" vertical="center" wrapText="1"/>
      <protection locked="0"/>
    </xf>
    <xf numFmtId="4" fontId="30" fillId="0" borderId="0" xfId="1" applyNumberFormat="1" applyFont="1" applyFill="1" applyBorder="1" applyAlignment="1">
      <alignment vertical="center"/>
    </xf>
    <xf numFmtId="0" fontId="30" fillId="0" borderId="33" xfId="1" applyFont="1" applyBorder="1" applyAlignment="1">
      <alignment vertical="center"/>
    </xf>
    <xf numFmtId="0" fontId="30" fillId="0" borderId="11" xfId="1" applyFont="1" applyBorder="1" applyAlignment="1" applyProtection="1">
      <alignment horizontal="center" vertical="center"/>
      <protection locked="0"/>
    </xf>
    <xf numFmtId="0" fontId="6" fillId="0" borderId="0" xfId="2" applyFont="1" applyFill="1" applyBorder="1" applyAlignment="1">
      <alignment vertical="center"/>
    </xf>
    <xf numFmtId="0" fontId="31" fillId="0" borderId="17" xfId="2" applyFont="1" applyBorder="1" applyAlignment="1">
      <alignment vertical="center" wrapText="1"/>
    </xf>
    <xf numFmtId="0" fontId="6" fillId="0" borderId="0" xfId="2" applyFont="1" applyBorder="1" applyAlignment="1">
      <alignment vertical="center"/>
    </xf>
    <xf numFmtId="164" fontId="30" fillId="2" borderId="24" xfId="1" applyNumberFormat="1" applyFont="1" applyFill="1" applyBorder="1" applyAlignment="1">
      <alignment horizontal="center" vertical="center"/>
    </xf>
    <xf numFmtId="3" fontId="30" fillId="0" borderId="7" xfId="1" applyNumberFormat="1" applyFont="1" applyBorder="1" applyAlignment="1" applyProtection="1">
      <alignment vertical="center" wrapText="1"/>
      <protection locked="0"/>
    </xf>
    <xf numFmtId="3" fontId="31" fillId="0" borderId="10" xfId="2" applyNumberFormat="1" applyFont="1" applyBorder="1" applyAlignment="1">
      <alignment horizontal="center" vertical="center" wrapText="1"/>
    </xf>
    <xf numFmtId="3" fontId="31" fillId="0" borderId="26" xfId="2" applyNumberFormat="1" applyFont="1" applyBorder="1" applyAlignment="1">
      <alignment horizontal="center" vertical="center" wrapText="1"/>
    </xf>
    <xf numFmtId="3" fontId="31" fillId="0" borderId="19" xfId="2" applyNumberFormat="1" applyFont="1" applyBorder="1" applyAlignment="1">
      <alignment horizontal="center" vertical="center" wrapText="1"/>
    </xf>
    <xf numFmtId="3" fontId="31" fillId="0" borderId="34" xfId="2" applyNumberFormat="1" applyFont="1" applyBorder="1" applyAlignment="1">
      <alignment horizontal="center" vertical="center" wrapText="1"/>
    </xf>
    <xf numFmtId="3" fontId="30" fillId="0" borderId="0" xfId="2" applyNumberFormat="1" applyFont="1" applyBorder="1" applyAlignment="1">
      <alignment vertical="center"/>
    </xf>
    <xf numFmtId="3" fontId="31" fillId="0" borderId="10" xfId="2" applyNumberFormat="1" applyFont="1" applyFill="1" applyBorder="1" applyAlignment="1">
      <alignment horizontal="center" vertical="center" wrapText="1"/>
    </xf>
    <xf numFmtId="3" fontId="31" fillId="0" borderId="26" xfId="2" applyNumberFormat="1" applyFont="1" applyFill="1" applyBorder="1" applyAlignment="1">
      <alignment horizontal="center" vertical="center" wrapText="1"/>
    </xf>
    <xf numFmtId="3" fontId="31" fillId="0" borderId="19" xfId="2" applyNumberFormat="1" applyFont="1" applyFill="1" applyBorder="1" applyAlignment="1">
      <alignment horizontal="center" vertical="center" wrapText="1"/>
    </xf>
    <xf numFmtId="3" fontId="31" fillId="0" borderId="34" xfId="2" applyNumberFormat="1" applyFont="1" applyFill="1" applyBorder="1" applyAlignment="1">
      <alignment horizontal="center" vertical="center" wrapText="1"/>
    </xf>
    <xf numFmtId="0" fontId="30" fillId="0" borderId="0" xfId="1" applyFont="1" applyAlignment="1">
      <alignment horizontal="right" vertical="center"/>
    </xf>
    <xf numFmtId="3" fontId="30" fillId="0" borderId="0" xfId="1" applyNumberFormat="1" applyFont="1" applyFill="1" applyBorder="1" applyAlignment="1" applyProtection="1">
      <alignment vertical="center"/>
      <protection hidden="1"/>
    </xf>
    <xf numFmtId="3" fontId="30" fillId="0" borderId="0" xfId="1" applyNumberFormat="1" applyFont="1" applyBorder="1" applyAlignment="1" applyProtection="1">
      <alignment vertical="center"/>
      <protection hidden="1"/>
    </xf>
    <xf numFmtId="0" fontId="41" fillId="0" borderId="0" xfId="1" applyFont="1" applyAlignment="1" applyProtection="1">
      <alignment vertical="center"/>
      <protection locked="0"/>
    </xf>
    <xf numFmtId="3" fontId="30" fillId="0" borderId="23" xfId="1" applyNumberFormat="1" applyFont="1" applyBorder="1" applyAlignment="1" applyProtection="1">
      <alignment horizontal="center" vertical="center"/>
      <protection locked="0"/>
    </xf>
    <xf numFmtId="3" fontId="30" fillId="0" borderId="5" xfId="1" applyNumberFormat="1" applyFont="1" applyBorder="1" applyAlignment="1" applyProtection="1">
      <alignment horizontal="center" vertical="center"/>
      <protection locked="0"/>
    </xf>
    <xf numFmtId="0" fontId="30" fillId="0" borderId="35" xfId="1" applyFont="1" applyBorder="1" applyAlignment="1" applyProtection="1">
      <alignment horizontal="center" vertical="center" wrapText="1"/>
      <protection locked="0"/>
    </xf>
    <xf numFmtId="0" fontId="30" fillId="0" borderId="36" xfId="1" applyFont="1" applyBorder="1" applyAlignment="1" applyProtection="1">
      <alignment horizontal="center" vertical="center" wrapText="1"/>
      <protection locked="0"/>
    </xf>
    <xf numFmtId="0" fontId="6" fillId="0" borderId="0" xfId="4" applyFont="1" applyFill="1" applyAlignment="1" applyProtection="1">
      <alignment vertical="center"/>
      <protection locked="0"/>
    </xf>
    <xf numFmtId="0" fontId="30" fillId="0" borderId="37" xfId="1" applyFont="1" applyFill="1" applyBorder="1" applyAlignment="1">
      <alignment horizontal="center" vertical="center"/>
    </xf>
    <xf numFmtId="0" fontId="30" fillId="0" borderId="39" xfId="1" applyFont="1" applyBorder="1" applyAlignment="1">
      <alignment vertical="center"/>
    </xf>
    <xf numFmtId="0" fontId="30" fillId="2" borderId="39" xfId="1" applyFont="1" applyFill="1" applyBorder="1" applyAlignment="1">
      <alignment vertical="center"/>
    </xf>
    <xf numFmtId="0" fontId="30" fillId="0" borderId="40" xfId="1" applyFont="1" applyBorder="1" applyAlignment="1">
      <alignment vertical="center"/>
    </xf>
    <xf numFmtId="0" fontId="30" fillId="2" borderId="40" xfId="1" applyFont="1" applyFill="1" applyBorder="1" applyAlignment="1">
      <alignment vertical="center"/>
    </xf>
    <xf numFmtId="0" fontId="30" fillId="0" borderId="41" xfId="1" applyFont="1" applyBorder="1" applyAlignment="1">
      <alignment vertical="center"/>
    </xf>
    <xf numFmtId="0" fontId="30" fillId="2" borderId="41" xfId="1" applyFont="1" applyFill="1" applyBorder="1" applyAlignment="1">
      <alignment vertical="center"/>
    </xf>
    <xf numFmtId="4" fontId="32" fillId="0" borderId="0" xfId="1" applyNumberFormat="1" applyFont="1" applyAlignment="1">
      <alignment vertical="center"/>
    </xf>
    <xf numFmtId="3" fontId="6" fillId="0" borderId="31" xfId="1" applyNumberFormat="1" applyFont="1" applyBorder="1" applyAlignment="1" applyProtection="1">
      <alignment horizontal="right" vertical="center" wrapText="1" indent="1"/>
      <protection locked="0"/>
    </xf>
    <xf numFmtId="3" fontId="6" fillId="0" borderId="42" xfId="1" applyNumberFormat="1" applyFont="1" applyBorder="1" applyAlignment="1" applyProtection="1">
      <alignment horizontal="right" vertical="center" wrapText="1" indent="1"/>
      <protection locked="0"/>
    </xf>
    <xf numFmtId="3" fontId="30" fillId="0" borderId="31" xfId="1" applyNumberFormat="1" applyFont="1" applyBorder="1" applyAlignment="1" applyProtection="1">
      <alignment horizontal="right" vertical="center" wrapText="1" indent="1"/>
      <protection locked="0"/>
    </xf>
    <xf numFmtId="3" fontId="30" fillId="0" borderId="6" xfId="1" applyNumberFormat="1" applyFont="1" applyBorder="1" applyAlignment="1" applyProtection="1">
      <alignment horizontal="right" vertical="center" wrapText="1" indent="1"/>
      <protection locked="0"/>
    </xf>
    <xf numFmtId="3" fontId="30" fillId="0" borderId="30" xfId="1" applyNumberFormat="1" applyFont="1" applyBorder="1" applyAlignment="1" applyProtection="1">
      <alignment horizontal="right" vertical="center" wrapText="1" indent="1"/>
      <protection locked="0"/>
    </xf>
    <xf numFmtId="3" fontId="30" fillId="0" borderId="43" xfId="1" applyNumberFormat="1" applyFont="1" applyBorder="1" applyAlignment="1" applyProtection="1">
      <alignment horizontal="right" vertical="center" wrapText="1" indent="1"/>
      <protection locked="0"/>
    </xf>
    <xf numFmtId="3" fontId="6" fillId="0" borderId="23" xfId="1" applyNumberFormat="1" applyFont="1" applyBorder="1" applyAlignment="1" applyProtection="1">
      <alignment horizontal="right" vertical="center" wrapText="1" indent="1"/>
      <protection locked="0"/>
    </xf>
    <xf numFmtId="3" fontId="6" fillId="0" borderId="44" xfId="1" applyNumberFormat="1" applyFont="1" applyBorder="1" applyAlignment="1" applyProtection="1">
      <alignment horizontal="right" vertical="center" wrapText="1" indent="1"/>
      <protection locked="0"/>
    </xf>
    <xf numFmtId="3" fontId="30" fillId="0" borderId="23" xfId="1" applyNumberFormat="1" applyFont="1" applyBorder="1" applyAlignment="1" applyProtection="1">
      <alignment horizontal="right" vertical="center" wrapText="1" indent="1"/>
      <protection locked="0"/>
    </xf>
    <xf numFmtId="3" fontId="30" fillId="0" borderId="7" xfId="1" applyNumberFormat="1" applyFont="1" applyBorder="1" applyAlignment="1" applyProtection="1">
      <alignment horizontal="right" vertical="center" wrapText="1" indent="1"/>
      <protection locked="0"/>
    </xf>
    <xf numFmtId="3" fontId="30" fillId="0" borderId="29" xfId="1" applyNumberFormat="1" applyFont="1" applyBorder="1" applyAlignment="1" applyProtection="1">
      <alignment horizontal="right" vertical="center" wrapText="1" indent="1"/>
      <protection locked="0"/>
    </xf>
    <xf numFmtId="3" fontId="6" fillId="0" borderId="5" xfId="1" applyNumberFormat="1" applyFont="1" applyBorder="1" applyAlignment="1" applyProtection="1">
      <alignment horizontal="right" vertical="center" wrapText="1" indent="1"/>
      <protection locked="0"/>
    </xf>
    <xf numFmtId="3" fontId="6" fillId="0" borderId="45" xfId="1" applyNumberFormat="1" applyFont="1" applyBorder="1" applyAlignment="1" applyProtection="1">
      <alignment horizontal="right" vertical="center" wrapText="1" indent="1"/>
      <protection locked="0"/>
    </xf>
    <xf numFmtId="3" fontId="30" fillId="0" borderId="5" xfId="1" applyNumberFormat="1" applyFont="1" applyBorder="1" applyAlignment="1" applyProtection="1">
      <alignment horizontal="right" vertical="center" wrapText="1" indent="1"/>
      <protection locked="0"/>
    </xf>
    <xf numFmtId="3" fontId="30" fillId="0" borderId="24" xfId="1" applyNumberFormat="1" applyFont="1" applyBorder="1" applyAlignment="1" applyProtection="1">
      <alignment horizontal="right" vertical="center" wrapText="1" indent="1"/>
      <protection locked="0"/>
    </xf>
    <xf numFmtId="3" fontId="30" fillId="0" borderId="46" xfId="1" applyNumberFormat="1" applyFont="1" applyBorder="1" applyAlignment="1" applyProtection="1">
      <alignment horizontal="right" vertical="center" wrapText="1" indent="1"/>
      <protection locked="0"/>
    </xf>
    <xf numFmtId="3" fontId="8" fillId="0" borderId="9" xfId="1" applyNumberFormat="1" applyFont="1" applyBorder="1" applyAlignment="1" applyProtection="1">
      <alignment horizontal="right" vertical="center" wrapText="1" indent="1"/>
      <protection hidden="1"/>
    </xf>
    <xf numFmtId="3" fontId="8" fillId="0" borderId="47" xfId="1" applyNumberFormat="1" applyFont="1" applyBorder="1" applyAlignment="1" applyProtection="1">
      <alignment horizontal="right" vertical="center" wrapText="1" indent="1"/>
      <protection hidden="1"/>
    </xf>
    <xf numFmtId="3" fontId="31" fillId="0" borderId="9" xfId="1" applyNumberFormat="1" applyFont="1" applyBorder="1" applyAlignment="1" applyProtection="1">
      <alignment horizontal="right" vertical="center" wrapText="1" indent="1"/>
      <protection hidden="1"/>
    </xf>
    <xf numFmtId="3" fontId="31" fillId="0" borderId="10" xfId="1" applyNumberFormat="1" applyFont="1" applyBorder="1" applyAlignment="1" applyProtection="1">
      <alignment horizontal="right" vertical="center" wrapText="1" indent="1"/>
      <protection hidden="1"/>
    </xf>
    <xf numFmtId="3" fontId="8" fillId="0" borderId="48" xfId="1" applyNumberFormat="1" applyFont="1" applyBorder="1" applyAlignment="1" applyProtection="1">
      <alignment horizontal="right" vertical="center" wrapText="1" indent="1"/>
      <protection hidden="1"/>
    </xf>
    <xf numFmtId="0" fontId="38" fillId="0" borderId="24" xfId="1" applyFont="1" applyFill="1" applyBorder="1" applyAlignment="1" applyProtection="1">
      <alignment vertical="center" wrapText="1"/>
      <protection locked="0"/>
    </xf>
    <xf numFmtId="0" fontId="38" fillId="0" borderId="0" xfId="1" applyFont="1" applyAlignment="1">
      <alignment horizontal="right" vertical="center" wrapText="1"/>
    </xf>
    <xf numFmtId="0" fontId="38" fillId="0" borderId="0" xfId="1" applyFont="1" applyBorder="1" applyAlignment="1">
      <alignment horizontal="right" vertical="center" wrapText="1"/>
    </xf>
    <xf numFmtId="0" fontId="38" fillId="0" borderId="0" xfId="1" applyFont="1" applyBorder="1" applyAlignment="1">
      <alignment vertical="center" wrapText="1"/>
    </xf>
    <xf numFmtId="0" fontId="38" fillId="0" borderId="7" xfId="1" applyFont="1" applyFill="1" applyBorder="1" applyAlignment="1" applyProtection="1">
      <alignment vertical="center" wrapText="1"/>
      <protection locked="0"/>
    </xf>
    <xf numFmtId="0" fontId="38" fillId="0" borderId="24" xfId="1" applyFont="1" applyBorder="1" applyAlignment="1" applyProtection="1">
      <alignment vertical="center" wrapText="1"/>
      <protection locked="0"/>
    </xf>
    <xf numFmtId="4" fontId="30" fillId="0" borderId="0" xfId="1" applyNumberFormat="1" applyFont="1" applyBorder="1" applyAlignment="1" applyProtection="1">
      <alignment vertical="center"/>
      <protection hidden="1"/>
    </xf>
    <xf numFmtId="0" fontId="38" fillId="0" borderId="0" xfId="1" applyFont="1" applyAlignment="1" applyProtection="1">
      <alignment vertical="center" wrapText="1"/>
      <protection locked="0"/>
    </xf>
    <xf numFmtId="4" fontId="38" fillId="0" borderId="0" xfId="1" applyNumberFormat="1" applyFont="1" applyAlignment="1" applyProtection="1">
      <alignment vertical="center" wrapText="1"/>
      <protection locked="0"/>
    </xf>
    <xf numFmtId="0" fontId="38" fillId="0" borderId="0" xfId="1" applyFont="1" applyAlignment="1">
      <alignment vertical="center" wrapText="1"/>
    </xf>
    <xf numFmtId="4" fontId="40" fillId="0" borderId="0" xfId="1" applyNumberFormat="1" applyFont="1" applyAlignment="1" applyProtection="1">
      <alignment vertical="center" wrapText="1"/>
      <protection locked="0"/>
    </xf>
    <xf numFmtId="4" fontId="30" fillId="0" borderId="0" xfId="1" applyNumberFormat="1" applyFont="1" applyFill="1" applyBorder="1" applyAlignment="1" applyProtection="1">
      <alignment vertical="center"/>
      <protection locked="0"/>
    </xf>
    <xf numFmtId="4" fontId="36" fillId="0" borderId="0" xfId="1" applyNumberFormat="1" applyFont="1" applyFill="1" applyBorder="1" applyAlignment="1" applyProtection="1">
      <alignment vertical="center" wrapText="1"/>
      <protection locked="0"/>
    </xf>
    <xf numFmtId="0" fontId="36" fillId="0" borderId="0" xfId="1" applyFont="1" applyFill="1" applyBorder="1" applyAlignment="1">
      <alignment vertical="center" wrapText="1"/>
    </xf>
    <xf numFmtId="0" fontId="36" fillId="0" borderId="0" xfId="1" applyFont="1" applyFill="1" applyBorder="1" applyAlignment="1">
      <alignment horizontal="center" vertical="center" wrapText="1"/>
    </xf>
    <xf numFmtId="4" fontId="36" fillId="0" borderId="0" xfId="1" applyNumberFormat="1" applyFont="1" applyFill="1" applyBorder="1" applyAlignment="1" applyProtection="1">
      <alignment horizontal="center" vertical="center" wrapText="1"/>
      <protection locked="0"/>
    </xf>
    <xf numFmtId="0" fontId="30" fillId="0" borderId="0" xfId="1" applyFont="1" applyFill="1" applyBorder="1" applyAlignment="1">
      <alignment vertical="center" wrapText="1"/>
    </xf>
    <xf numFmtId="4" fontId="36" fillId="0" borderId="0" xfId="1" applyNumberFormat="1" applyFont="1" applyFill="1" applyBorder="1" applyAlignment="1">
      <alignment horizontal="center" vertical="center" wrapText="1"/>
    </xf>
    <xf numFmtId="0" fontId="36" fillId="0" borderId="0" xfId="1" applyFont="1" applyFill="1" applyBorder="1" applyAlignment="1">
      <alignment horizontal="justify" vertical="center" wrapText="1"/>
    </xf>
    <xf numFmtId="4" fontId="36" fillId="0" borderId="0" xfId="1" applyNumberFormat="1" applyFont="1" applyFill="1" applyBorder="1" applyAlignment="1">
      <alignment horizontal="justify" vertical="center" wrapText="1"/>
    </xf>
    <xf numFmtId="0" fontId="38" fillId="0" borderId="0" xfId="1" applyFont="1" applyFill="1" applyAlignment="1" applyProtection="1">
      <alignment vertical="center" wrapText="1"/>
      <protection locked="0"/>
    </xf>
    <xf numFmtId="0" fontId="6" fillId="0" borderId="0" xfId="1" applyFont="1" applyFill="1" applyAlignment="1" applyProtection="1">
      <alignment vertical="center"/>
      <protection locked="0"/>
    </xf>
    <xf numFmtId="3" fontId="31" fillId="0" borderId="49" xfId="1" applyNumberFormat="1" applyFont="1" applyFill="1" applyBorder="1" applyAlignment="1" applyProtection="1">
      <alignment vertical="center"/>
      <protection locked="0"/>
    </xf>
    <xf numFmtId="3" fontId="30" fillId="0" borderId="9" xfId="1" applyNumberFormat="1" applyFont="1" applyFill="1" applyBorder="1" applyAlignment="1" applyProtection="1">
      <alignment horizontal="center" vertical="center"/>
      <protection locked="0"/>
    </xf>
    <xf numFmtId="164" fontId="31" fillId="2" borderId="26" xfId="1" applyNumberFormat="1" applyFont="1" applyFill="1" applyBorder="1" applyAlignment="1">
      <alignment horizontal="center" vertical="center"/>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protection locked="0"/>
    </xf>
    <xf numFmtId="0" fontId="30" fillId="2" borderId="50" xfId="1" applyFont="1" applyFill="1" applyBorder="1" applyAlignment="1" applyProtection="1">
      <alignment horizontal="right" vertical="center"/>
      <protection locked="0"/>
    </xf>
    <xf numFmtId="0" fontId="30" fillId="0" borderId="16" xfId="1" applyFont="1" applyBorder="1" applyAlignment="1" applyProtection="1">
      <alignment horizontal="center" vertical="center" wrapText="1"/>
      <protection locked="0"/>
    </xf>
    <xf numFmtId="0" fontId="30" fillId="0" borderId="51" xfId="1" applyFont="1" applyBorder="1" applyAlignment="1" applyProtection="1">
      <alignment horizontal="center" vertical="center"/>
      <protection locked="0"/>
    </xf>
    <xf numFmtId="0" fontId="30" fillId="2" borderId="52" xfId="1" applyFont="1" applyFill="1" applyBorder="1" applyAlignment="1" applyProtection="1">
      <alignment horizontal="center" vertical="center"/>
      <protection locked="0"/>
    </xf>
    <xf numFmtId="0" fontId="30" fillId="2" borderId="53" xfId="1" applyFont="1" applyFill="1" applyBorder="1" applyAlignment="1" applyProtection="1">
      <alignment horizontal="center" vertical="center"/>
      <protection locked="0"/>
    </xf>
    <xf numFmtId="0" fontId="30" fillId="2" borderId="54" xfId="1" applyFont="1" applyFill="1" applyBorder="1" applyAlignment="1" applyProtection="1">
      <alignment horizontal="center" vertical="center"/>
      <protection locked="0"/>
    </xf>
    <xf numFmtId="0" fontId="30" fillId="0" borderId="32" xfId="1" applyFont="1" applyBorder="1" applyAlignment="1" applyProtection="1">
      <alignment horizontal="center" vertical="center"/>
      <protection locked="0"/>
    </xf>
    <xf numFmtId="0" fontId="30" fillId="4" borderId="0" xfId="1" applyFont="1" applyFill="1" applyAlignment="1">
      <alignment vertical="center"/>
    </xf>
    <xf numFmtId="4" fontId="32" fillId="4" borderId="0" xfId="1" applyNumberFormat="1" applyFont="1" applyFill="1" applyAlignment="1">
      <alignment vertical="center"/>
    </xf>
    <xf numFmtId="0" fontId="32" fillId="4" borderId="0" xfId="1" applyFont="1" applyFill="1" applyAlignment="1">
      <alignment vertical="center"/>
    </xf>
    <xf numFmtId="0" fontId="6" fillId="4" borderId="0" xfId="1" applyFont="1" applyFill="1" applyAlignment="1" applyProtection="1">
      <alignment vertical="center"/>
      <protection locked="0"/>
    </xf>
    <xf numFmtId="0" fontId="30" fillId="0" borderId="0" xfId="1" applyFont="1" applyAlignment="1" applyProtection="1">
      <alignment vertical="center" wrapText="1"/>
      <protection locked="0"/>
    </xf>
    <xf numFmtId="164" fontId="30" fillId="2" borderId="55" xfId="1" applyNumberFormat="1" applyFont="1" applyFill="1" applyBorder="1" applyAlignment="1">
      <alignment horizontal="center" vertical="center"/>
    </xf>
    <xf numFmtId="0" fontId="30" fillId="0" borderId="2" xfId="2" applyFont="1" applyFill="1" applyBorder="1" applyAlignment="1">
      <alignment vertical="center" wrapText="1"/>
    </xf>
    <xf numFmtId="0" fontId="31" fillId="0" borderId="14" xfId="2" applyFont="1" applyBorder="1" applyAlignment="1">
      <alignment vertical="center" wrapText="1"/>
    </xf>
    <xf numFmtId="0" fontId="31" fillId="0" borderId="56" xfId="2" applyFont="1" applyBorder="1" applyAlignment="1">
      <alignment vertical="center" wrapText="1"/>
    </xf>
    <xf numFmtId="49" fontId="30" fillId="0" borderId="31" xfId="2" applyNumberFormat="1" applyFont="1" applyBorder="1" applyAlignment="1">
      <alignment horizontal="center" vertical="center" wrapText="1"/>
    </xf>
    <xf numFmtId="0" fontId="34" fillId="0" borderId="27" xfId="1" applyFont="1" applyBorder="1" applyAlignment="1" applyProtection="1">
      <alignment horizontal="center" vertical="center" wrapText="1"/>
      <protection locked="0"/>
    </xf>
    <xf numFmtId="0" fontId="34" fillId="0" borderId="27" xfId="1" applyFont="1" applyBorder="1" applyAlignment="1" applyProtection="1">
      <alignment horizontal="center" vertical="center"/>
      <protection locked="0"/>
    </xf>
    <xf numFmtId="0" fontId="34" fillId="0" borderId="57" xfId="1" applyFont="1" applyBorder="1" applyAlignment="1" applyProtection="1">
      <alignment horizontal="center" vertical="center"/>
      <protection locked="0"/>
    </xf>
    <xf numFmtId="0" fontId="34" fillId="0" borderId="0" xfId="1" applyFont="1" applyAlignment="1" applyProtection="1">
      <alignment vertical="center"/>
      <protection locked="0"/>
    </xf>
    <xf numFmtId="0" fontId="34" fillId="0" borderId="53" xfId="1" applyFont="1" applyBorder="1" applyAlignment="1" applyProtection="1">
      <alignment horizontal="center" vertical="center" wrapText="1"/>
      <protection locked="0"/>
    </xf>
    <xf numFmtId="0" fontId="34" fillId="0" borderId="0" xfId="1" applyFont="1" applyAlignment="1">
      <alignment vertical="center"/>
    </xf>
    <xf numFmtId="0" fontId="30" fillId="2" borderId="58" xfId="1" applyFont="1" applyFill="1" applyBorder="1" applyAlignment="1">
      <alignment horizontal="center" vertical="center"/>
    </xf>
    <xf numFmtId="0" fontId="30" fillId="2" borderId="37" xfId="1" applyFont="1" applyFill="1" applyBorder="1" applyAlignment="1">
      <alignment horizontal="center" vertical="center"/>
    </xf>
    <xf numFmtId="0" fontId="30" fillId="2" borderId="59" xfId="1" applyFont="1" applyFill="1" applyBorder="1" applyAlignment="1">
      <alignment horizontal="center" vertical="center"/>
    </xf>
    <xf numFmtId="0" fontId="42" fillId="0" borderId="38" xfId="0" applyFont="1" applyBorder="1" applyAlignment="1">
      <alignment horizontal="center" vertical="center"/>
    </xf>
    <xf numFmtId="0" fontId="31" fillId="0" borderId="0" xfId="1" applyFont="1" applyBorder="1" applyAlignment="1" applyProtection="1">
      <alignment horizontal="left" vertical="center"/>
      <protection locked="0"/>
    </xf>
    <xf numFmtId="3" fontId="30" fillId="0" borderId="0" xfId="1" applyNumberFormat="1" applyFont="1" applyFill="1" applyBorder="1" applyAlignment="1" applyProtection="1">
      <alignment horizontal="left" vertical="center"/>
      <protection hidden="1"/>
    </xf>
    <xf numFmtId="3" fontId="30" fillId="0" borderId="0" xfId="1" applyNumberFormat="1" applyFont="1" applyBorder="1" applyAlignment="1" applyProtection="1">
      <alignment horizontal="left" vertical="center"/>
      <protection hidden="1"/>
    </xf>
    <xf numFmtId="0" fontId="30" fillId="0" borderId="0" xfId="1" applyFont="1" applyAlignment="1" applyProtection="1">
      <alignment horizontal="left" vertical="center"/>
      <protection locked="0"/>
    </xf>
    <xf numFmtId="0" fontId="40" fillId="0" borderId="0" xfId="1" applyFont="1" applyAlignment="1" applyProtection="1">
      <alignment horizontal="left" vertical="center"/>
      <protection locked="0"/>
    </xf>
    <xf numFmtId="3" fontId="30" fillId="0" borderId="38" xfId="1" applyNumberFormat="1" applyFont="1" applyBorder="1" applyAlignment="1" applyProtection="1">
      <alignment vertical="center"/>
      <protection locked="0"/>
    </xf>
    <xf numFmtId="3" fontId="30" fillId="0" borderId="38" xfId="1" applyNumberFormat="1" applyFont="1" applyBorder="1" applyAlignment="1" applyProtection="1">
      <alignment vertical="center" wrapText="1"/>
      <protection locked="0"/>
    </xf>
    <xf numFmtId="3" fontId="30" fillId="0" borderId="29" xfId="1" applyNumberFormat="1" applyFont="1" applyBorder="1" applyAlignment="1" applyProtection="1">
      <alignment vertical="center" wrapText="1"/>
      <protection locked="0"/>
    </xf>
    <xf numFmtId="0" fontId="30" fillId="0" borderId="7" xfId="1" applyFont="1" applyBorder="1" applyAlignment="1" applyProtection="1">
      <alignment horizontal="center" vertical="center" wrapText="1"/>
      <protection locked="0"/>
    </xf>
    <xf numFmtId="3" fontId="30" fillId="0" borderId="18" xfId="1" applyNumberFormat="1" applyFont="1" applyBorder="1" applyAlignment="1" applyProtection="1">
      <alignment horizontal="right" vertical="center" wrapText="1" indent="1"/>
      <protection locked="0"/>
    </xf>
    <xf numFmtId="3" fontId="30" fillId="0" borderId="19" xfId="1" applyNumberFormat="1" applyFont="1" applyBorder="1" applyAlignment="1" applyProtection="1">
      <alignment horizontal="right" vertical="center" wrapText="1" indent="1"/>
      <protection locked="0"/>
    </xf>
    <xf numFmtId="3" fontId="30" fillId="0" borderId="43" xfId="1" applyNumberFormat="1" applyFont="1" applyBorder="1" applyAlignment="1" applyProtection="1">
      <alignment horizontal="right" vertical="center" wrapText="1" indent="1"/>
      <protection hidden="1"/>
    </xf>
    <xf numFmtId="3" fontId="30" fillId="0" borderId="13" xfId="1" applyNumberFormat="1" applyFont="1" applyBorder="1" applyAlignment="1" applyProtection="1">
      <alignment horizontal="right" vertical="center" wrapText="1" indent="1"/>
      <protection locked="0"/>
    </xf>
    <xf numFmtId="3" fontId="30" fillId="0" borderId="61" xfId="1" applyNumberFormat="1" applyFont="1" applyBorder="1" applyAlignment="1" applyProtection="1">
      <alignment horizontal="right" vertical="center" wrapText="1" indent="1"/>
      <protection locked="0"/>
    </xf>
    <xf numFmtId="0" fontId="30" fillId="0" borderId="62" xfId="1" applyFont="1" applyBorder="1" applyAlignment="1" applyProtection="1">
      <alignment horizontal="center" vertical="center" wrapText="1"/>
      <protection locked="0"/>
    </xf>
    <xf numFmtId="0" fontId="30" fillId="0" borderId="23" xfId="1" applyFont="1" applyBorder="1" applyAlignment="1" applyProtection="1">
      <alignment horizontal="center" vertical="center" wrapText="1"/>
      <protection locked="0"/>
    </xf>
    <xf numFmtId="0" fontId="31" fillId="2" borderId="63" xfId="3" applyFont="1" applyFill="1" applyBorder="1" applyAlignment="1">
      <alignment horizontal="left" vertical="center"/>
    </xf>
    <xf numFmtId="0" fontId="31" fillId="2" borderId="64" xfId="3" applyFont="1" applyFill="1" applyBorder="1" applyAlignment="1">
      <alignment horizontal="left" vertical="center"/>
    </xf>
    <xf numFmtId="0" fontId="30" fillId="2" borderId="65" xfId="1" applyFont="1" applyFill="1" applyBorder="1" applyAlignment="1">
      <alignment vertical="center"/>
    </xf>
    <xf numFmtId="0" fontId="30" fillId="2" borderId="66" xfId="1" applyFont="1" applyFill="1" applyBorder="1" applyAlignment="1">
      <alignment vertical="center"/>
    </xf>
    <xf numFmtId="0" fontId="30" fillId="2" borderId="67" xfId="1" applyFont="1" applyFill="1" applyBorder="1" applyAlignment="1">
      <alignment vertical="center"/>
    </xf>
    <xf numFmtId="0" fontId="30" fillId="2" borderId="68" xfId="3" applyFont="1" applyFill="1" applyBorder="1" applyAlignment="1">
      <alignment horizontal="left" vertical="center"/>
    </xf>
    <xf numFmtId="0" fontId="30" fillId="0" borderId="9" xfId="1" applyFont="1" applyBorder="1" applyAlignment="1" applyProtection="1">
      <alignment vertical="center"/>
      <protection locked="0"/>
    </xf>
    <xf numFmtId="0" fontId="30" fillId="0" borderId="69" xfId="1" applyFont="1" applyBorder="1" applyAlignment="1" applyProtection="1">
      <alignment horizontal="center" vertical="center"/>
      <protection locked="0"/>
    </xf>
    <xf numFmtId="0" fontId="30" fillId="0" borderId="8" xfId="1" applyFont="1" applyBorder="1" applyAlignment="1" applyProtection="1">
      <alignment vertical="center"/>
      <protection locked="0"/>
    </xf>
    <xf numFmtId="0" fontId="30" fillId="0" borderId="10" xfId="1" applyFont="1" applyBorder="1" applyAlignment="1" applyProtection="1">
      <alignment vertical="center"/>
      <protection locked="0"/>
    </xf>
    <xf numFmtId="0" fontId="38" fillId="0" borderId="10" xfId="1" applyFont="1" applyBorder="1" applyAlignment="1" applyProtection="1">
      <alignment horizontal="left" vertical="center" wrapText="1"/>
      <protection locked="0"/>
    </xf>
    <xf numFmtId="0" fontId="38" fillId="0" borderId="16" xfId="1" applyFont="1" applyBorder="1" applyAlignment="1" applyProtection="1">
      <alignment horizontal="left" vertical="center" wrapText="1"/>
      <protection locked="0"/>
    </xf>
    <xf numFmtId="0" fontId="30" fillId="0" borderId="20" xfId="1" applyFont="1" applyBorder="1" applyAlignment="1" applyProtection="1">
      <alignment vertical="center"/>
      <protection locked="0"/>
    </xf>
    <xf numFmtId="0" fontId="30" fillId="0" borderId="44" xfId="1" applyFont="1" applyBorder="1" applyAlignment="1" applyProtection="1">
      <alignment vertical="center"/>
      <protection locked="0"/>
    </xf>
    <xf numFmtId="0" fontId="30" fillId="0" borderId="45" xfId="1" applyFont="1" applyBorder="1" applyAlignment="1" applyProtection="1">
      <alignment vertical="center"/>
      <protection locked="0"/>
    </xf>
    <xf numFmtId="0" fontId="31" fillId="0" borderId="48" xfId="1" applyFont="1" applyFill="1" applyBorder="1" applyAlignment="1" applyProtection="1">
      <alignment vertical="center"/>
      <protection locked="0"/>
    </xf>
    <xf numFmtId="0" fontId="6" fillId="0" borderId="23" xfId="1" applyFont="1" applyBorder="1" applyAlignment="1">
      <alignment horizontal="center" vertical="center"/>
    </xf>
    <xf numFmtId="0" fontId="6" fillId="0" borderId="31" xfId="1" applyFont="1" applyBorder="1" applyAlignment="1">
      <alignment horizontal="center" vertical="center"/>
    </xf>
    <xf numFmtId="0" fontId="6" fillId="0" borderId="62" xfId="1" applyFont="1" applyBorder="1" applyAlignment="1">
      <alignment horizontal="center" vertical="center"/>
    </xf>
    <xf numFmtId="0" fontId="6" fillId="0" borderId="70" xfId="1" applyFont="1" applyBorder="1" applyAlignment="1" applyProtection="1">
      <alignment horizontal="center" vertical="center" wrapText="1"/>
      <protection locked="0"/>
    </xf>
    <xf numFmtId="0" fontId="6" fillId="0" borderId="62" xfId="1" applyFont="1" applyBorder="1" applyAlignment="1" applyProtection="1">
      <alignment horizontal="center" vertical="center" wrapText="1"/>
      <protection locked="0"/>
    </xf>
    <xf numFmtId="0" fontId="6" fillId="0" borderId="35" xfId="1" applyFont="1" applyBorder="1" applyAlignment="1" applyProtection="1">
      <alignment horizontal="center" vertical="center" wrapText="1"/>
      <protection locked="0"/>
    </xf>
    <xf numFmtId="0" fontId="6" fillId="0" borderId="71" xfId="1" applyFont="1" applyBorder="1" applyAlignment="1" applyProtection="1">
      <alignment horizontal="center" vertical="center" wrapText="1"/>
      <protection locked="0"/>
    </xf>
    <xf numFmtId="0" fontId="6" fillId="0" borderId="36" xfId="1" applyFont="1" applyBorder="1" applyAlignment="1" applyProtection="1">
      <alignment horizontal="center" vertical="center" wrapText="1"/>
      <protection locked="0"/>
    </xf>
    <xf numFmtId="0" fontId="6" fillId="0" borderId="23" xfId="1" applyFont="1" applyBorder="1" applyAlignment="1" applyProtection="1">
      <alignment horizontal="center" vertical="center" wrapText="1"/>
      <protection locked="0"/>
    </xf>
    <xf numFmtId="0" fontId="6" fillId="0" borderId="7" xfId="1" applyFont="1" applyBorder="1" applyAlignment="1" applyProtection="1">
      <alignment horizontal="center" vertical="center" wrapText="1"/>
      <protection locked="0"/>
    </xf>
    <xf numFmtId="0" fontId="6" fillId="0" borderId="29" xfId="1" applyFont="1" applyBorder="1" applyAlignment="1" applyProtection="1">
      <alignment horizontal="center" vertical="center" wrapText="1"/>
      <protection locked="0"/>
    </xf>
    <xf numFmtId="0" fontId="6" fillId="0" borderId="72" xfId="1" applyFont="1" applyBorder="1" applyAlignment="1" applyProtection="1">
      <alignment horizontal="center" vertical="center" wrapText="1"/>
      <protection locked="0"/>
    </xf>
    <xf numFmtId="0" fontId="6" fillId="0" borderId="21" xfId="1" applyFont="1" applyBorder="1" applyAlignment="1">
      <alignment horizontal="center" vertical="center"/>
    </xf>
    <xf numFmtId="0" fontId="30" fillId="0" borderId="70" xfId="1" applyFont="1" applyBorder="1" applyAlignment="1" applyProtection="1">
      <alignment horizontal="center" vertical="center" wrapText="1"/>
      <protection locked="0"/>
    </xf>
    <xf numFmtId="0" fontId="30" fillId="0" borderId="71" xfId="1" applyFont="1" applyBorder="1" applyAlignment="1" applyProtection="1">
      <alignment horizontal="center" vertical="center" wrapText="1"/>
      <protection locked="0"/>
    </xf>
    <xf numFmtId="0" fontId="30" fillId="0" borderId="72" xfId="1" applyFont="1" applyBorder="1" applyAlignment="1" applyProtection="1">
      <alignment horizontal="center" vertical="center" wrapText="1"/>
      <protection locked="0"/>
    </xf>
    <xf numFmtId="0" fontId="12" fillId="0" borderId="7" xfId="0" applyFont="1" applyBorder="1" applyAlignment="1">
      <alignment horizontal="center" vertical="center"/>
    </xf>
    <xf numFmtId="0" fontId="12" fillId="0" borderId="15" xfId="0" applyFont="1" applyBorder="1" applyAlignment="1">
      <alignment horizontal="center" vertical="center" wrapText="1" shrinkToFit="1"/>
    </xf>
    <xf numFmtId="0" fontId="12" fillId="0" borderId="16" xfId="0" applyFont="1" applyBorder="1" applyAlignment="1">
      <alignment horizontal="center" vertical="center" wrapText="1" shrinkToFit="1"/>
    </xf>
    <xf numFmtId="0" fontId="12" fillId="0" borderId="16"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38" fillId="0" borderId="57" xfId="0" applyFont="1" applyFill="1" applyBorder="1" applyAlignment="1">
      <alignment horizontal="center" vertical="center" wrapText="1" shrinkToFit="1"/>
    </xf>
    <xf numFmtId="0" fontId="38" fillId="0" borderId="13" xfId="0" applyFont="1" applyBorder="1" applyAlignment="1">
      <alignment horizontal="center" vertical="center"/>
    </xf>
    <xf numFmtId="0" fontId="38" fillId="0" borderId="7" xfId="0" applyFont="1" applyBorder="1" applyAlignment="1">
      <alignment horizontal="center" vertical="center"/>
    </xf>
    <xf numFmtId="0" fontId="38" fillId="0" borderId="15" xfId="0" applyFont="1" applyBorder="1" applyAlignment="1">
      <alignment horizontal="center" vertical="center" wrapText="1" shrinkToFit="1"/>
    </xf>
    <xf numFmtId="0" fontId="38" fillId="0" borderId="16" xfId="0" applyFont="1" applyBorder="1" applyAlignment="1">
      <alignment horizontal="center" vertical="center" wrapText="1" shrinkToFit="1"/>
    </xf>
    <xf numFmtId="0" fontId="38" fillId="0" borderId="1" xfId="0" applyFont="1" applyFill="1" applyBorder="1" applyAlignment="1">
      <alignment horizontal="center" vertical="center" wrapText="1" shrinkToFit="1"/>
    </xf>
    <xf numFmtId="0" fontId="29" fillId="2" borderId="0" xfId="1" applyFont="1" applyFill="1" applyAlignment="1" applyProtection="1">
      <alignment vertical="center"/>
      <protection locked="0"/>
    </xf>
    <xf numFmtId="0" fontId="30" fillId="2" borderId="0" xfId="1" applyFont="1" applyFill="1" applyAlignment="1">
      <alignment vertical="center"/>
    </xf>
    <xf numFmtId="0" fontId="40" fillId="2" borderId="0" xfId="1" applyFont="1" applyFill="1" applyAlignment="1">
      <alignment vertical="center"/>
    </xf>
    <xf numFmtId="0" fontId="30" fillId="2" borderId="0" xfId="1" applyFont="1" applyFill="1" applyAlignment="1">
      <alignment horizontal="center" vertical="center"/>
    </xf>
    <xf numFmtId="0" fontId="30" fillId="2" borderId="0" xfId="1" applyFont="1" applyFill="1" applyBorder="1" applyAlignment="1">
      <alignment vertical="center"/>
    </xf>
    <xf numFmtId="0" fontId="30" fillId="2" borderId="0" xfId="1" applyFont="1" applyFill="1" applyBorder="1" applyAlignment="1">
      <alignment horizontal="right" vertical="center"/>
    </xf>
    <xf numFmtId="0" fontId="31" fillId="2" borderId="0" xfId="1" applyFont="1" applyFill="1" applyBorder="1" applyAlignment="1">
      <alignment horizontal="center" vertical="center"/>
    </xf>
    <xf numFmtId="0" fontId="30" fillId="2" borderId="0" xfId="1" applyFont="1" applyFill="1" applyBorder="1" applyAlignment="1">
      <alignment horizontal="center" vertical="center"/>
    </xf>
    <xf numFmtId="0" fontId="48" fillId="2" borderId="0" xfId="1" applyFont="1" applyFill="1" applyBorder="1" applyAlignment="1">
      <alignment horizontal="center" vertical="center"/>
    </xf>
    <xf numFmtId="0" fontId="30" fillId="4" borderId="73" xfId="1" applyFont="1" applyFill="1" applyBorder="1" applyAlignment="1">
      <alignment vertical="center"/>
    </xf>
    <xf numFmtId="0" fontId="30" fillId="4" borderId="74" xfId="1" applyFont="1" applyFill="1" applyBorder="1" applyAlignment="1">
      <alignment vertical="center"/>
    </xf>
    <xf numFmtId="0" fontId="30" fillId="4" borderId="74" xfId="3" applyFont="1" applyFill="1" applyBorder="1" applyAlignment="1">
      <alignment horizontal="right" vertical="center"/>
    </xf>
    <xf numFmtId="0" fontId="30" fillId="4" borderId="74" xfId="3" applyFont="1" applyFill="1" applyBorder="1" applyAlignment="1">
      <alignment horizontal="left" vertical="center"/>
    </xf>
    <xf numFmtId="0" fontId="30" fillId="4" borderId="75" xfId="1" applyFont="1" applyFill="1" applyBorder="1" applyAlignment="1">
      <alignment vertical="center"/>
    </xf>
    <xf numFmtId="0" fontId="30" fillId="2" borderId="73" xfId="1" applyFont="1" applyFill="1" applyBorder="1" applyAlignment="1">
      <alignment vertical="center"/>
    </xf>
    <xf numFmtId="0" fontId="30" fillId="2" borderId="74" xfId="1" applyFont="1" applyFill="1" applyBorder="1" applyAlignment="1">
      <alignment vertical="center"/>
    </xf>
    <xf numFmtId="0" fontId="30" fillId="2" borderId="75" xfId="1" applyFont="1" applyFill="1" applyBorder="1" applyAlignment="1">
      <alignment vertical="center"/>
    </xf>
    <xf numFmtId="0" fontId="30" fillId="0" borderId="0" xfId="1" applyFont="1" applyFill="1" applyAlignment="1">
      <alignment vertical="center"/>
    </xf>
    <xf numFmtId="0" fontId="30" fillId="0" borderId="74" xfId="1" applyFont="1" applyFill="1" applyBorder="1" applyAlignment="1">
      <alignment vertical="center"/>
    </xf>
    <xf numFmtId="0" fontId="30" fillId="0" borderId="75" xfId="1" applyFont="1" applyFill="1" applyBorder="1" applyAlignment="1">
      <alignment vertical="center"/>
    </xf>
    <xf numFmtId="0" fontId="30" fillId="0" borderId="76" xfId="1" applyFont="1" applyFill="1" applyBorder="1" applyAlignment="1">
      <alignment horizontal="center" vertical="center"/>
    </xf>
    <xf numFmtId="164" fontId="30" fillId="2" borderId="0" xfId="1" applyNumberFormat="1" applyFont="1" applyFill="1" applyBorder="1" applyAlignment="1">
      <alignment horizontal="center" vertical="center"/>
    </xf>
    <xf numFmtId="0" fontId="30" fillId="2" borderId="74" xfId="3" applyFont="1" applyFill="1" applyBorder="1" applyAlignment="1">
      <alignment horizontal="left" vertical="center"/>
    </xf>
    <xf numFmtId="0" fontId="30" fillId="0" borderId="0" xfId="1" applyFont="1" applyFill="1" applyBorder="1" applyAlignment="1">
      <alignment horizontal="center" vertical="center"/>
    </xf>
    <xf numFmtId="0" fontId="30" fillId="2" borderId="74" xfId="1" applyFont="1" applyFill="1" applyBorder="1" applyAlignment="1">
      <alignment horizontal="right" vertical="center"/>
    </xf>
    <xf numFmtId="164" fontId="30" fillId="0" borderId="0" xfId="1" applyNumberFormat="1" applyFont="1" applyFill="1" applyBorder="1" applyAlignment="1">
      <alignment horizontal="center" vertical="center"/>
    </xf>
    <xf numFmtId="0" fontId="30" fillId="2" borderId="77" xfId="1" applyFont="1" applyFill="1" applyBorder="1" applyAlignment="1">
      <alignment vertical="center"/>
    </xf>
    <xf numFmtId="0" fontId="30" fillId="2" borderId="78" xfId="1" applyFont="1" applyFill="1" applyBorder="1" applyAlignment="1">
      <alignment vertical="center"/>
    </xf>
    <xf numFmtId="0" fontId="12" fillId="0" borderId="0" xfId="0" applyFont="1" applyAlignment="1">
      <alignment horizontal="left" vertical="center" wrapText="1"/>
    </xf>
    <xf numFmtId="0" fontId="30" fillId="2" borderId="79" xfId="1" applyFont="1" applyFill="1" applyBorder="1" applyAlignment="1">
      <alignment vertical="center"/>
    </xf>
    <xf numFmtId="0" fontId="30" fillId="0" borderId="80" xfId="1" applyFont="1" applyFill="1" applyBorder="1" applyAlignment="1">
      <alignment horizontal="center" vertical="center"/>
    </xf>
    <xf numFmtId="0" fontId="7" fillId="0" borderId="0" xfId="4" applyFont="1" applyAlignment="1" applyProtection="1">
      <alignment vertical="center"/>
      <protection locked="0"/>
    </xf>
    <xf numFmtId="0" fontId="20" fillId="0" borderId="0" xfId="1" applyFont="1" applyAlignment="1" applyProtection="1">
      <alignment vertical="center"/>
      <protection locked="0"/>
    </xf>
    <xf numFmtId="0" fontId="12" fillId="0" borderId="0" xfId="4" applyFont="1" applyAlignment="1">
      <alignment vertical="center"/>
    </xf>
    <xf numFmtId="0" fontId="6" fillId="0" borderId="0" xfId="4" applyFont="1" applyAlignment="1">
      <alignment vertical="center"/>
    </xf>
    <xf numFmtId="0" fontId="6" fillId="0" borderId="0" xfId="4" applyFont="1" applyAlignment="1" applyProtection="1">
      <alignment vertical="center"/>
      <protection locked="0"/>
    </xf>
    <xf numFmtId="0" fontId="20" fillId="0" borderId="0" xfId="4" applyFont="1" applyAlignment="1" applyProtection="1">
      <alignment vertical="center"/>
      <protection locked="0"/>
    </xf>
    <xf numFmtId="0" fontId="6" fillId="0" borderId="0" xfId="4" applyFont="1" applyFill="1" applyAlignment="1" applyProtection="1">
      <alignment horizontal="right" vertical="center"/>
      <protection locked="0"/>
    </xf>
    <xf numFmtId="0" fontId="12" fillId="0" borderId="13" xfId="0" applyFont="1" applyBorder="1" applyAlignment="1">
      <alignment horizontal="center" vertical="center"/>
    </xf>
    <xf numFmtId="0" fontId="12" fillId="0" borderId="21" xfId="0" applyFont="1" applyFill="1" applyBorder="1" applyAlignment="1">
      <alignment horizontal="center" vertical="center" wrapText="1" shrinkToFit="1"/>
    </xf>
    <xf numFmtId="0" fontId="12" fillId="0" borderId="18" xfId="4" applyFont="1" applyBorder="1" applyAlignment="1">
      <alignment horizontal="center" vertical="center"/>
    </xf>
    <xf numFmtId="0" fontId="6" fillId="0" borderId="23" xfId="4" applyFont="1" applyBorder="1" applyAlignment="1">
      <alignment horizontal="center" vertical="center"/>
    </xf>
    <xf numFmtId="0" fontId="8" fillId="0" borderId="0" xfId="4" applyFont="1" applyAlignment="1">
      <alignment vertical="center"/>
    </xf>
    <xf numFmtId="0" fontId="23" fillId="0" borderId="0" xfId="0" applyFont="1" applyAlignment="1">
      <alignment vertical="center"/>
    </xf>
    <xf numFmtId="0" fontId="12" fillId="0" borderId="23" xfId="0" applyFont="1" applyBorder="1" applyAlignment="1">
      <alignment horizontal="center" vertical="center"/>
    </xf>
    <xf numFmtId="0" fontId="12" fillId="0" borderId="7" xfId="0" applyFont="1" applyBorder="1" applyAlignment="1">
      <alignment horizontal="center" vertical="center" wrapText="1" shrinkToFit="1"/>
    </xf>
    <xf numFmtId="0" fontId="12" fillId="0" borderId="21" xfId="0" applyFont="1" applyBorder="1" applyAlignment="1">
      <alignment horizontal="center" vertical="center" wrapText="1" shrinkToFit="1"/>
    </xf>
    <xf numFmtId="0" fontId="12" fillId="0" borderId="81" xfId="0" applyFont="1" applyFill="1" applyBorder="1" applyAlignment="1">
      <alignment horizontal="center" vertical="center" wrapText="1" shrinkToFit="1"/>
    </xf>
    <xf numFmtId="0" fontId="12" fillId="0" borderId="38" xfId="0" applyFont="1" applyFill="1" applyBorder="1" applyAlignment="1">
      <alignment horizontal="center" vertical="center"/>
    </xf>
    <xf numFmtId="0" fontId="12" fillId="0" borderId="44" xfId="0" applyFont="1" applyFill="1" applyBorder="1" applyAlignment="1">
      <alignment vertical="center"/>
    </xf>
    <xf numFmtId="0" fontId="12" fillId="0" borderId="82" xfId="0" applyFont="1" applyFill="1" applyBorder="1" applyAlignment="1">
      <alignment vertical="center"/>
    </xf>
    <xf numFmtId="0" fontId="12" fillId="0" borderId="83" xfId="0" applyFont="1" applyFill="1" applyBorder="1" applyAlignment="1">
      <alignment horizontal="center" vertical="center"/>
    </xf>
    <xf numFmtId="0" fontId="12" fillId="0" borderId="45" xfId="0" applyFont="1" applyFill="1" applyBorder="1" applyAlignment="1">
      <alignment vertical="center"/>
    </xf>
    <xf numFmtId="0" fontId="24" fillId="0" borderId="44" xfId="0" applyFont="1" applyFill="1" applyBorder="1" applyAlignment="1">
      <alignment horizontal="right" vertical="center"/>
    </xf>
    <xf numFmtId="0" fontId="12" fillId="0" borderId="84" xfId="0" applyFont="1" applyFill="1" applyBorder="1" applyAlignment="1">
      <alignment horizontal="center" vertical="center"/>
    </xf>
    <xf numFmtId="0" fontId="47" fillId="0" borderId="0" xfId="0" applyFont="1" applyAlignment="1">
      <alignment vertical="center"/>
    </xf>
    <xf numFmtId="0" fontId="0" fillId="0" borderId="0" xfId="0" applyAlignment="1">
      <alignment horizontal="right" vertical="center"/>
    </xf>
    <xf numFmtId="0" fontId="0" fillId="0" borderId="0" xfId="0" applyFont="1" applyAlignment="1">
      <alignment vertical="center"/>
    </xf>
    <xf numFmtId="0" fontId="0" fillId="0" borderId="0" xfId="0" applyFont="1" applyFill="1" applyBorder="1" applyAlignment="1">
      <alignment vertical="center"/>
    </xf>
    <xf numFmtId="0" fontId="0" fillId="0" borderId="0" xfId="0" applyFont="1" applyAlignment="1">
      <alignment horizontal="right" vertical="center"/>
    </xf>
    <xf numFmtId="0" fontId="42" fillId="0" borderId="23" xfId="0" applyFont="1" applyBorder="1" applyAlignment="1">
      <alignment horizontal="center" vertical="center"/>
    </xf>
    <xf numFmtId="0" fontId="42" fillId="0" borderId="21" xfId="0" applyFont="1" applyBorder="1" applyAlignment="1">
      <alignment horizontal="center" vertical="center"/>
    </xf>
    <xf numFmtId="0" fontId="13" fillId="0" borderId="38" xfId="0" applyFont="1" applyFill="1" applyBorder="1" applyAlignment="1">
      <alignment horizontal="left" vertical="center"/>
    </xf>
    <xf numFmtId="0" fontId="42" fillId="0" borderId="38" xfId="0" applyFont="1" applyBorder="1" applyAlignment="1">
      <alignment vertical="center"/>
    </xf>
    <xf numFmtId="0" fontId="42" fillId="0" borderId="85" xfId="0" applyFont="1" applyBorder="1" applyAlignment="1">
      <alignment vertical="center"/>
    </xf>
    <xf numFmtId="16" fontId="42" fillId="0" borderId="38" xfId="0" applyNumberFormat="1" applyFont="1" applyBorder="1" applyAlignment="1">
      <alignment horizontal="left" vertical="center"/>
    </xf>
    <xf numFmtId="0" fontId="42" fillId="0" borderId="86" xfId="0" applyFont="1" applyBorder="1" applyAlignment="1">
      <alignment horizontal="center" vertical="center"/>
    </xf>
    <xf numFmtId="0" fontId="42" fillId="0" borderId="86" xfId="0" applyFont="1" applyBorder="1" applyAlignment="1">
      <alignment horizontal="left" vertical="center"/>
    </xf>
    <xf numFmtId="0" fontId="49" fillId="0" borderId="0" xfId="0" applyFont="1" applyAlignment="1">
      <alignment vertical="center"/>
    </xf>
    <xf numFmtId="0" fontId="42" fillId="0" borderId="29" xfId="0" applyFont="1" applyBorder="1" applyAlignment="1">
      <alignment vertical="center"/>
    </xf>
    <xf numFmtId="0" fontId="30" fillId="2" borderId="76" xfId="1" applyFont="1" applyFill="1" applyBorder="1" applyAlignment="1">
      <alignment horizontal="center" vertical="center"/>
    </xf>
    <xf numFmtId="0" fontId="30" fillId="5" borderId="87" xfId="1" applyFont="1" applyFill="1" applyBorder="1" applyAlignment="1">
      <alignment horizontal="center" vertical="center"/>
    </xf>
    <xf numFmtId="0" fontId="30" fillId="5" borderId="88" xfId="1" applyFont="1" applyFill="1" applyBorder="1" applyAlignment="1">
      <alignment horizontal="center" vertical="center"/>
    </xf>
    <xf numFmtId="0" fontId="30" fillId="4" borderId="76" xfId="1" applyFont="1" applyFill="1" applyBorder="1" applyAlignment="1">
      <alignment horizontal="center" vertical="center"/>
    </xf>
    <xf numFmtId="0" fontId="42" fillId="0" borderId="38" xfId="0" applyFont="1" applyBorder="1" applyAlignment="1">
      <alignment horizontal="left" vertical="center"/>
    </xf>
    <xf numFmtId="0" fontId="42" fillId="0" borderId="85" xfId="0" applyFont="1" applyBorder="1" applyAlignment="1">
      <alignment horizontal="left" vertical="center"/>
    </xf>
    <xf numFmtId="0" fontId="42" fillId="0" borderId="0" xfId="1" applyFont="1" applyAlignment="1" applyProtection="1">
      <alignment horizontal="right" vertical="center"/>
      <protection locked="0"/>
    </xf>
    <xf numFmtId="0" fontId="42" fillId="0" borderId="0" xfId="0" applyFont="1" applyAlignment="1">
      <alignment horizontal="right" vertical="center"/>
    </xf>
    <xf numFmtId="0" fontId="0" fillId="0" borderId="0" xfId="0" applyFont="1" applyFill="1" applyBorder="1" applyAlignment="1">
      <alignment horizontal="center" vertical="center"/>
    </xf>
    <xf numFmtId="0" fontId="27" fillId="0" borderId="0" xfId="0" applyFont="1" applyFill="1" applyBorder="1" applyAlignment="1">
      <alignment vertical="center"/>
    </xf>
    <xf numFmtId="0" fontId="0" fillId="0" borderId="0" xfId="0" applyFont="1" applyFill="1" applyAlignment="1">
      <alignment vertical="center"/>
    </xf>
    <xf numFmtId="0" fontId="45" fillId="0" borderId="23" xfId="0" applyFont="1" applyBorder="1" applyAlignment="1">
      <alignment horizontal="center" vertical="center"/>
    </xf>
    <xf numFmtId="0" fontId="42" fillId="0" borderId="0" xfId="0" applyFont="1" applyFill="1" applyBorder="1" applyAlignment="1">
      <alignment vertical="center"/>
    </xf>
    <xf numFmtId="0" fontId="42" fillId="0" borderId="0" xfId="0" applyFont="1" applyBorder="1" applyAlignment="1">
      <alignment vertical="center"/>
    </xf>
    <xf numFmtId="0" fontId="38" fillId="0" borderId="15" xfId="0" applyFont="1" applyFill="1" applyBorder="1" applyAlignment="1">
      <alignment horizontal="center" vertical="center" wrapText="1" shrinkToFit="1"/>
    </xf>
    <xf numFmtId="0" fontId="38" fillId="0" borderId="89" xfId="0" applyFont="1" applyBorder="1" applyAlignment="1">
      <alignment horizontal="center" vertical="center"/>
    </xf>
    <xf numFmtId="0" fontId="38" fillId="0" borderId="90" xfId="0" applyFont="1" applyBorder="1" applyAlignment="1">
      <alignment horizontal="center" vertical="center" wrapText="1" shrinkToFit="1"/>
    </xf>
    <xf numFmtId="0" fontId="42" fillId="0" borderId="72" xfId="0" applyFont="1" applyBorder="1" applyAlignment="1">
      <alignment horizontal="left" vertical="center"/>
    </xf>
    <xf numFmtId="0" fontId="50" fillId="0" borderId="72" xfId="0" applyFont="1" applyBorder="1" applyAlignment="1">
      <alignment horizontal="right" vertical="center"/>
    </xf>
    <xf numFmtId="0" fontId="45" fillId="0" borderId="72" xfId="0" applyFont="1" applyBorder="1" applyAlignment="1">
      <alignment horizontal="left" vertical="center"/>
    </xf>
    <xf numFmtId="0" fontId="45" fillId="0" borderId="91" xfId="0" applyFont="1" applyBorder="1" applyAlignment="1">
      <alignment horizontal="left"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wrapText="1" shrinkToFit="1"/>
    </xf>
    <xf numFmtId="0" fontId="30" fillId="0" borderId="78" xfId="1" applyFont="1" applyFill="1" applyBorder="1" applyAlignment="1">
      <alignment vertical="center"/>
    </xf>
    <xf numFmtId="0" fontId="30" fillId="0" borderId="79" xfId="1" applyFont="1" applyFill="1" applyBorder="1" applyAlignment="1">
      <alignment vertical="center"/>
    </xf>
    <xf numFmtId="0" fontId="30" fillId="2" borderId="80" xfId="1" applyFont="1" applyFill="1" applyBorder="1" applyAlignment="1">
      <alignment horizontal="center" vertical="center"/>
    </xf>
    <xf numFmtId="0" fontId="28" fillId="0" borderId="0" xfId="0" applyFont="1" applyAlignment="1">
      <alignment vertical="center"/>
    </xf>
    <xf numFmtId="0" fontId="42" fillId="0" borderId="0" xfId="0" applyFont="1" applyFill="1" applyAlignment="1">
      <alignment vertical="center"/>
    </xf>
    <xf numFmtId="0" fontId="38" fillId="0" borderId="21" xfId="0" applyFont="1" applyFill="1" applyBorder="1" applyAlignment="1">
      <alignment horizontal="center" vertical="center" wrapText="1" shrinkToFit="1"/>
    </xf>
    <xf numFmtId="0" fontId="38" fillId="0" borderId="92" xfId="0" applyFont="1" applyFill="1" applyBorder="1" applyAlignment="1">
      <alignment horizontal="center" vertical="center" wrapText="1" shrinkToFit="1"/>
    </xf>
    <xf numFmtId="0" fontId="42" fillId="0" borderId="0" xfId="0" applyFont="1" applyFill="1" applyBorder="1" applyAlignment="1">
      <alignment horizontal="center" vertical="center"/>
    </xf>
    <xf numFmtId="0" fontId="45" fillId="0" borderId="0" xfId="0" applyFont="1" applyFill="1" applyBorder="1" applyAlignment="1">
      <alignment vertical="center"/>
    </xf>
    <xf numFmtId="0" fontId="14" fillId="0" borderId="0" xfId="4" applyFont="1" applyFill="1" applyBorder="1" applyAlignment="1">
      <alignment horizontal="center" vertical="center"/>
    </xf>
    <xf numFmtId="0" fontId="22" fillId="0" borderId="0" xfId="1" applyFont="1" applyFill="1" applyBorder="1" applyAlignment="1" applyProtection="1">
      <alignment vertical="center"/>
      <protection locked="0"/>
    </xf>
    <xf numFmtId="0" fontId="22" fillId="0" borderId="0" xfId="4" applyFont="1" applyFill="1" applyBorder="1" applyAlignment="1">
      <alignment vertical="center"/>
    </xf>
    <xf numFmtId="0" fontId="22" fillId="0" borderId="0" xfId="4" applyFont="1" applyFill="1" applyAlignment="1">
      <alignment vertical="center"/>
    </xf>
    <xf numFmtId="0" fontId="8" fillId="0" borderId="0" xfId="4" applyFont="1" applyFill="1" applyAlignment="1">
      <alignment vertical="center"/>
    </xf>
    <xf numFmtId="0" fontId="21" fillId="0" borderId="0" xfId="0" applyFont="1" applyFill="1" applyBorder="1" applyAlignment="1">
      <alignment horizontal="left" vertical="center"/>
    </xf>
    <xf numFmtId="0" fontId="1" fillId="0" borderId="0" xfId="0" applyFont="1" applyFill="1" applyBorder="1" applyAlignment="1">
      <alignment vertical="center"/>
    </xf>
    <xf numFmtId="0" fontId="6" fillId="0" borderId="38" xfId="0" applyFont="1" applyFill="1" applyBorder="1" applyAlignment="1">
      <alignment horizontal="center" vertical="center"/>
    </xf>
    <xf numFmtId="0" fontId="6" fillId="0" borderId="44" xfId="0" applyFont="1" applyFill="1" applyBorder="1" applyAlignment="1">
      <alignment vertical="center"/>
    </xf>
    <xf numFmtId="0" fontId="48" fillId="0" borderId="21" xfId="1" applyFont="1" applyFill="1" applyBorder="1" applyAlignment="1">
      <alignment horizontal="center" vertical="center"/>
    </xf>
    <xf numFmtId="0" fontId="48" fillId="0" borderId="16" xfId="1" applyFont="1" applyFill="1" applyBorder="1" applyAlignment="1">
      <alignment horizontal="center" vertical="center"/>
    </xf>
    <xf numFmtId="0" fontId="48" fillId="0" borderId="1" xfId="1" applyFont="1" applyFill="1" applyBorder="1" applyAlignment="1">
      <alignment horizontal="center" vertical="center"/>
    </xf>
    <xf numFmtId="0" fontId="30" fillId="0" borderId="7" xfId="1" applyFont="1" applyFill="1" applyBorder="1" applyAlignment="1">
      <alignment horizontal="center" vertical="center"/>
    </xf>
    <xf numFmtId="0" fontId="30" fillId="0" borderId="72" xfId="1" applyFont="1" applyFill="1" applyBorder="1" applyAlignment="1">
      <alignment horizontal="center" vertical="center"/>
    </xf>
    <xf numFmtId="0" fontId="30" fillId="0" borderId="23" xfId="1" applyFont="1" applyFill="1" applyBorder="1" applyAlignment="1">
      <alignment horizontal="center" vertical="center"/>
    </xf>
    <xf numFmtId="0" fontId="30" fillId="6" borderId="73" xfId="1" applyFont="1" applyFill="1" applyBorder="1" applyAlignment="1">
      <alignment vertical="center"/>
    </xf>
    <xf numFmtId="0" fontId="30" fillId="7" borderId="73" xfId="1" applyFont="1" applyFill="1" applyBorder="1" applyAlignment="1">
      <alignment vertical="center"/>
    </xf>
    <xf numFmtId="0" fontId="30" fillId="8" borderId="73" xfId="1" applyFont="1" applyFill="1" applyBorder="1" applyAlignment="1">
      <alignment vertical="center"/>
    </xf>
    <xf numFmtId="0" fontId="30" fillId="9" borderId="73" xfId="1" applyFont="1" applyFill="1" applyBorder="1" applyAlignment="1">
      <alignment vertical="center"/>
    </xf>
    <xf numFmtId="0" fontId="30" fillId="9" borderId="77" xfId="1" applyFont="1" applyFill="1" applyBorder="1" applyAlignment="1">
      <alignment vertical="center"/>
    </xf>
    <xf numFmtId="0" fontId="6" fillId="0" borderId="5" xfId="4" applyFont="1" applyBorder="1" applyAlignment="1">
      <alignment horizontal="center" vertical="center"/>
    </xf>
    <xf numFmtId="0" fontId="34" fillId="0" borderId="82" xfId="1" applyFont="1" applyBorder="1" applyAlignment="1" applyProtection="1">
      <alignment horizontal="center" vertical="center" wrapText="1"/>
      <protection locked="0"/>
    </xf>
    <xf numFmtId="0" fontId="30" fillId="0" borderId="50" xfId="1" applyFont="1" applyBorder="1" applyAlignment="1" applyProtection="1">
      <alignment horizontal="center" vertical="center"/>
      <protection locked="0"/>
    </xf>
    <xf numFmtId="3" fontId="34" fillId="0" borderId="38" xfId="1" applyNumberFormat="1" applyFont="1" applyBorder="1" applyAlignment="1" applyProtection="1">
      <alignment vertical="center" wrapText="1"/>
      <protection locked="0"/>
    </xf>
    <xf numFmtId="0" fontId="30" fillId="0" borderId="23" xfId="0" applyFont="1" applyBorder="1" applyAlignment="1">
      <alignment horizontal="center" vertical="center"/>
    </xf>
    <xf numFmtId="0" fontId="30" fillId="0" borderId="43" xfId="1" applyFont="1" applyBorder="1" applyAlignment="1" applyProtection="1">
      <alignment vertical="center" wrapText="1"/>
      <protection locked="0"/>
    </xf>
    <xf numFmtId="0" fontId="30" fillId="0" borderId="93" xfId="1" applyFont="1" applyBorder="1" applyAlignment="1" applyProtection="1">
      <alignment vertical="center" wrapText="1"/>
      <protection locked="0"/>
    </xf>
    <xf numFmtId="3" fontId="30" fillId="0" borderId="0" xfId="1" applyNumberFormat="1" applyFont="1" applyAlignment="1" applyProtection="1">
      <alignment horizontal="right" vertical="center"/>
      <protection locked="0"/>
    </xf>
    <xf numFmtId="3" fontId="30" fillId="0" borderId="0" xfId="1" applyNumberFormat="1" applyFont="1" applyBorder="1" applyAlignment="1" applyProtection="1">
      <alignment horizontal="right" vertical="center" wrapText="1"/>
      <protection locked="0"/>
    </xf>
    <xf numFmtId="3" fontId="30" fillId="0" borderId="0" xfId="1" applyNumberFormat="1" applyFont="1" applyBorder="1" applyAlignment="1" applyProtection="1">
      <alignment horizontal="right" vertical="center"/>
      <protection locked="0"/>
    </xf>
    <xf numFmtId="3" fontId="45" fillId="0" borderId="0" xfId="0" applyNumberFormat="1" applyFont="1" applyAlignment="1">
      <alignment horizontal="right" vertical="center"/>
    </xf>
    <xf numFmtId="3" fontId="42" fillId="0" borderId="0" xfId="0" applyNumberFormat="1" applyFont="1" applyAlignment="1">
      <alignment horizontal="right" vertical="center"/>
    </xf>
    <xf numFmtId="3" fontId="0" fillId="0" borderId="0" xfId="0" applyNumberFormat="1" applyAlignment="1">
      <alignment horizontal="right" vertical="center"/>
    </xf>
    <xf numFmtId="3" fontId="45" fillId="0" borderId="0" xfId="0" applyNumberFormat="1" applyFont="1" applyFill="1" applyAlignment="1">
      <alignment horizontal="right" vertical="center"/>
    </xf>
    <xf numFmtId="3" fontId="0" fillId="0" borderId="0" xfId="0" applyNumberFormat="1" applyFont="1" applyAlignment="1">
      <alignment horizontal="right" vertical="center"/>
    </xf>
    <xf numFmtId="3" fontId="42" fillId="0" borderId="57" xfId="0" applyNumberFormat="1" applyFont="1" applyFill="1" applyBorder="1" applyAlignment="1">
      <alignment horizontal="right" vertical="center"/>
    </xf>
    <xf numFmtId="3" fontId="45" fillId="0" borderId="57" xfId="0" applyNumberFormat="1" applyFont="1" applyFill="1" applyBorder="1" applyAlignment="1">
      <alignment horizontal="right" vertical="center"/>
    </xf>
    <xf numFmtId="3" fontId="0" fillId="0" borderId="0" xfId="0" applyNumberFormat="1" applyFont="1" applyFill="1" applyBorder="1" applyAlignment="1">
      <alignment horizontal="right" vertical="center"/>
    </xf>
    <xf numFmtId="3" fontId="12" fillId="0" borderId="0" xfId="4" applyNumberFormat="1" applyFont="1" applyAlignment="1">
      <alignment horizontal="right" vertical="center"/>
    </xf>
    <xf numFmtId="3" fontId="6" fillId="0" borderId="0" xfId="4" applyNumberFormat="1" applyFont="1" applyAlignment="1">
      <alignment horizontal="right" vertical="center"/>
    </xf>
    <xf numFmtId="3" fontId="22" fillId="0" borderId="0" xfId="4" applyNumberFormat="1" applyFont="1" applyAlignment="1">
      <alignment horizontal="right" vertical="center"/>
    </xf>
    <xf numFmtId="0" fontId="52" fillId="0" borderId="20" xfId="0" applyFont="1" applyBorder="1" applyAlignment="1">
      <alignment vertical="center"/>
    </xf>
    <xf numFmtId="0" fontId="42" fillId="0" borderId="20" xfId="0" applyFont="1" applyBorder="1" applyAlignment="1">
      <alignment horizontal="center" vertical="center"/>
    </xf>
    <xf numFmtId="0" fontId="52" fillId="0" borderId="20" xfId="0" applyFont="1" applyBorder="1" applyAlignment="1">
      <alignment horizontal="center" vertical="center"/>
    </xf>
    <xf numFmtId="0" fontId="52" fillId="0" borderId="11" xfId="0" applyFont="1" applyBorder="1" applyAlignment="1">
      <alignment vertical="center"/>
    </xf>
    <xf numFmtId="0" fontId="52" fillId="0" borderId="2" xfId="0" applyFont="1" applyBorder="1" applyAlignment="1">
      <alignment vertical="center"/>
    </xf>
    <xf numFmtId="0" fontId="52" fillId="0" borderId="3" xfId="0" applyFont="1" applyBorder="1" applyAlignment="1">
      <alignment vertical="center"/>
    </xf>
    <xf numFmtId="0" fontId="52" fillId="0" borderId="94" xfId="0" applyFont="1" applyBorder="1" applyAlignment="1">
      <alignment vertical="center"/>
    </xf>
    <xf numFmtId="0" fontId="53" fillId="0" borderId="11" xfId="0" applyFont="1" applyBorder="1" applyAlignment="1">
      <alignment vertical="center"/>
    </xf>
    <xf numFmtId="0" fontId="53" fillId="0" borderId="32" xfId="0" applyFont="1" applyBorder="1" applyAlignment="1">
      <alignment vertical="center"/>
    </xf>
    <xf numFmtId="0" fontId="6" fillId="0" borderId="2" xfId="1" applyFont="1" applyBorder="1" applyAlignment="1" applyProtection="1">
      <alignment vertical="center"/>
      <protection locked="0"/>
    </xf>
    <xf numFmtId="0" fontId="30" fillId="2" borderId="50" xfId="1" applyFont="1" applyFill="1" applyBorder="1" applyAlignment="1">
      <alignment horizontal="center" vertical="center" wrapText="1"/>
    </xf>
    <xf numFmtId="0" fontId="30" fillId="0" borderId="95" xfId="1" applyFont="1" applyBorder="1" applyAlignment="1">
      <alignment horizontal="center" vertical="center"/>
    </xf>
    <xf numFmtId="0" fontId="30" fillId="0" borderId="96" xfId="1" applyFont="1" applyBorder="1" applyAlignment="1">
      <alignment horizontal="center" vertical="center"/>
    </xf>
    <xf numFmtId="0" fontId="30" fillId="0" borderId="97" xfId="1" applyFont="1" applyBorder="1" applyAlignment="1">
      <alignment horizontal="center" vertical="center"/>
    </xf>
    <xf numFmtId="3" fontId="46" fillId="0" borderId="6" xfId="2" applyNumberFormat="1" applyFont="1" applyBorder="1" applyAlignment="1">
      <alignment horizontal="right" vertical="center" wrapText="1" indent="1"/>
    </xf>
    <xf numFmtId="3" fontId="46" fillId="0" borderId="43" xfId="2" applyNumberFormat="1" applyFont="1" applyBorder="1" applyAlignment="1">
      <alignment horizontal="right" vertical="center" wrapText="1" indent="1"/>
    </xf>
    <xf numFmtId="3" fontId="46" fillId="0" borderId="7" xfId="2" applyNumberFormat="1" applyFont="1" applyBorder="1" applyAlignment="1">
      <alignment horizontal="right" vertical="center" wrapText="1" indent="1"/>
    </xf>
    <xf numFmtId="3" fontId="46" fillId="0" borderId="72" xfId="2" applyNumberFormat="1" applyFont="1" applyBorder="1" applyAlignment="1">
      <alignment horizontal="right" vertical="center" wrapText="1" indent="1"/>
    </xf>
    <xf numFmtId="3" fontId="30" fillId="0" borderId="7" xfId="2" applyNumberFormat="1" applyFont="1" applyBorder="1" applyAlignment="1">
      <alignment horizontal="right" vertical="center" wrapText="1" indent="1"/>
    </xf>
    <xf numFmtId="3" fontId="30" fillId="0" borderId="72" xfId="2" applyNumberFormat="1" applyFont="1" applyBorder="1" applyAlignment="1">
      <alignment horizontal="right" vertical="center" wrapText="1" indent="1"/>
    </xf>
    <xf numFmtId="3" fontId="30" fillId="0" borderId="16" xfId="2" applyNumberFormat="1" applyFont="1" applyBorder="1" applyAlignment="1">
      <alignment horizontal="right" vertical="center" wrapText="1" indent="1"/>
    </xf>
    <xf numFmtId="3" fontId="30" fillId="0" borderId="1" xfId="2" applyNumberFormat="1" applyFont="1" applyBorder="1" applyAlignment="1">
      <alignment horizontal="right" vertical="center" wrapText="1" indent="1"/>
    </xf>
    <xf numFmtId="3" fontId="46" fillId="0" borderId="19" xfId="2" applyNumberFormat="1" applyFont="1" applyBorder="1" applyAlignment="1">
      <alignment horizontal="right" vertical="center" wrapText="1" indent="1"/>
    </xf>
    <xf numFmtId="3" fontId="46" fillId="0" borderId="34" xfId="2" applyNumberFormat="1" applyFont="1" applyBorder="1" applyAlignment="1">
      <alignment horizontal="right" vertical="center" wrapText="1" indent="1"/>
    </xf>
    <xf numFmtId="3" fontId="46" fillId="0" borderId="15" xfId="2" applyNumberFormat="1" applyFont="1" applyBorder="1" applyAlignment="1">
      <alignment horizontal="right" vertical="center" wrapText="1" indent="1"/>
    </xf>
    <xf numFmtId="3" fontId="46" fillId="0" borderId="1" xfId="2" applyNumberFormat="1" applyFont="1" applyBorder="1" applyAlignment="1">
      <alignment horizontal="right" vertical="center" wrapText="1" indent="1"/>
    </xf>
    <xf numFmtId="3" fontId="46" fillId="0" borderId="16" xfId="2" applyNumberFormat="1" applyFont="1" applyBorder="1" applyAlignment="1">
      <alignment horizontal="right" vertical="center" wrapText="1" indent="1"/>
    </xf>
    <xf numFmtId="3" fontId="46" fillId="0" borderId="6" xfId="2" applyNumberFormat="1" applyFont="1" applyBorder="1" applyAlignment="1">
      <alignment horizontal="right" vertical="center" indent="1"/>
    </xf>
    <xf numFmtId="3" fontId="46" fillId="0" borderId="43" xfId="2" applyNumberFormat="1" applyFont="1" applyBorder="1" applyAlignment="1">
      <alignment horizontal="right" vertical="center" indent="1"/>
    </xf>
    <xf numFmtId="3" fontId="30" fillId="0" borderId="7" xfId="2" applyNumberFormat="1" applyFont="1" applyBorder="1" applyAlignment="1">
      <alignment horizontal="right" vertical="center" indent="1"/>
    </xf>
    <xf numFmtId="3" fontId="30" fillId="0" borderId="72" xfId="2" applyNumberFormat="1" applyFont="1" applyBorder="1" applyAlignment="1">
      <alignment horizontal="right" vertical="center" indent="1"/>
    </xf>
    <xf numFmtId="3" fontId="46" fillId="0" borderId="7" xfId="2" applyNumberFormat="1" applyFont="1" applyBorder="1" applyAlignment="1">
      <alignment horizontal="right" vertical="center" indent="1"/>
    </xf>
    <xf numFmtId="3" fontId="46" fillId="0" borderId="72" xfId="2" applyNumberFormat="1" applyFont="1" applyBorder="1" applyAlignment="1">
      <alignment horizontal="right" vertical="center" indent="1"/>
    </xf>
    <xf numFmtId="3" fontId="46" fillId="0" borderId="16" xfId="2" applyNumberFormat="1" applyFont="1" applyBorder="1" applyAlignment="1">
      <alignment horizontal="right" vertical="center" indent="1"/>
    </xf>
    <xf numFmtId="3" fontId="46" fillId="0" borderId="1" xfId="2" applyNumberFormat="1" applyFont="1" applyBorder="1" applyAlignment="1">
      <alignment horizontal="right" vertical="center" indent="1"/>
    </xf>
    <xf numFmtId="49" fontId="42" fillId="0" borderId="11" xfId="0" applyNumberFormat="1" applyFont="1" applyBorder="1" applyAlignment="1">
      <alignment horizontal="center" vertical="center"/>
    </xf>
    <xf numFmtId="49" fontId="42" fillId="0" borderId="2" xfId="0" applyNumberFormat="1" applyFont="1" applyBorder="1" applyAlignment="1">
      <alignment horizontal="center" vertical="center"/>
    </xf>
    <xf numFmtId="49" fontId="42" fillId="0" borderId="3" xfId="0" applyNumberFormat="1" applyFont="1" applyBorder="1" applyAlignment="1">
      <alignment horizontal="center" vertical="center"/>
    </xf>
    <xf numFmtId="49" fontId="42" fillId="0" borderId="94" xfId="0" applyNumberFormat="1" applyFont="1" applyBorder="1" applyAlignment="1">
      <alignment horizontal="center" vertical="center"/>
    </xf>
    <xf numFmtId="49" fontId="42" fillId="0" borderId="32" xfId="0" applyNumberFormat="1" applyFont="1" applyBorder="1" applyAlignment="1">
      <alignment horizontal="center" vertical="center"/>
    </xf>
    <xf numFmtId="3" fontId="42" fillId="0" borderId="11" xfId="0" applyNumberFormat="1" applyFont="1" applyBorder="1" applyAlignment="1">
      <alignment horizontal="right" vertical="center" indent="1"/>
    </xf>
    <xf numFmtId="3" fontId="42" fillId="0" borderId="2" xfId="0" applyNumberFormat="1" applyFont="1" applyBorder="1" applyAlignment="1">
      <alignment horizontal="right" vertical="center" indent="1"/>
    </xf>
    <xf numFmtId="3" fontId="42" fillId="0" borderId="3" xfId="0" applyNumberFormat="1" applyFont="1" applyBorder="1" applyAlignment="1">
      <alignment horizontal="right" vertical="center" indent="1"/>
    </xf>
    <xf numFmtId="3" fontId="42" fillId="0" borderId="94" xfId="0" applyNumberFormat="1" applyFont="1" applyBorder="1" applyAlignment="1">
      <alignment horizontal="right" vertical="center" indent="1"/>
    </xf>
    <xf numFmtId="3" fontId="42" fillId="0" borderId="32" xfId="0" applyNumberFormat="1" applyFont="1" applyBorder="1" applyAlignment="1">
      <alignment horizontal="right" vertical="center" indent="1"/>
    </xf>
    <xf numFmtId="0" fontId="30" fillId="0" borderId="3" xfId="1" applyFont="1" applyBorder="1" applyAlignment="1" applyProtection="1">
      <alignment horizontal="center" vertical="center" wrapText="1"/>
      <protection locked="0"/>
    </xf>
    <xf numFmtId="0" fontId="20" fillId="0" borderId="0" xfId="2" applyFont="1" applyBorder="1" applyAlignment="1">
      <alignment vertical="center"/>
    </xf>
    <xf numFmtId="0" fontId="8" fillId="0" borderId="8" xfId="2" applyFont="1" applyFill="1" applyBorder="1" applyAlignment="1">
      <alignment horizontal="left" vertical="center"/>
    </xf>
    <xf numFmtId="49" fontId="8" fillId="0" borderId="9" xfId="2" applyNumberFormat="1" applyFont="1" applyFill="1" applyBorder="1" applyAlignment="1">
      <alignment horizontal="center" vertical="center" wrapText="1"/>
    </xf>
    <xf numFmtId="49" fontId="8" fillId="0" borderId="10" xfId="2" applyNumberFormat="1" applyFont="1" applyFill="1" applyBorder="1" applyAlignment="1">
      <alignment horizontal="center" vertical="center" wrapText="1"/>
    </xf>
    <xf numFmtId="3" fontId="8" fillId="0" borderId="10" xfId="2" applyNumberFormat="1" applyFont="1" applyFill="1" applyBorder="1" applyAlignment="1">
      <alignment horizontal="center" vertical="center" wrapText="1"/>
    </xf>
    <xf numFmtId="3" fontId="8" fillId="0" borderId="26" xfId="2" applyNumberFormat="1" applyFont="1" applyFill="1" applyBorder="1" applyAlignment="1">
      <alignment horizontal="center" vertical="center" wrapText="1"/>
    </xf>
    <xf numFmtId="49" fontId="20" fillId="0" borderId="0" xfId="2" applyNumberFormat="1" applyFont="1" applyBorder="1" applyAlignment="1">
      <alignment horizontal="left" vertical="center"/>
    </xf>
    <xf numFmtId="0" fontId="8" fillId="0" borderId="0" xfId="2" applyFont="1" applyBorder="1" applyAlignment="1">
      <alignment vertical="center"/>
    </xf>
    <xf numFmtId="0" fontId="8" fillId="0" borderId="17" xfId="2" applyFont="1" applyBorder="1" applyAlignment="1">
      <alignment vertical="center" wrapText="1"/>
    </xf>
    <xf numFmtId="3" fontId="8" fillId="0" borderId="19" xfId="2" applyNumberFormat="1" applyFont="1" applyFill="1" applyBorder="1" applyAlignment="1">
      <alignment horizontal="center" vertical="center" wrapText="1"/>
    </xf>
    <xf numFmtId="3" fontId="8" fillId="0" borderId="34" xfId="2" applyNumberFormat="1" applyFont="1" applyFill="1" applyBorder="1" applyAlignment="1">
      <alignment horizontal="center" vertical="center" wrapText="1"/>
    </xf>
    <xf numFmtId="49" fontId="8" fillId="0" borderId="0" xfId="2" applyNumberFormat="1" applyFont="1" applyBorder="1" applyAlignment="1">
      <alignment horizontal="center" vertical="center" wrapText="1"/>
    </xf>
    <xf numFmtId="0" fontId="6" fillId="0" borderId="11" xfId="2" applyFont="1" applyBorder="1" applyAlignment="1">
      <alignment vertical="center" wrapText="1"/>
    </xf>
    <xf numFmtId="0" fontId="6" fillId="0" borderId="12" xfId="2" applyFont="1" applyBorder="1" applyAlignment="1">
      <alignment horizontal="center" vertical="center"/>
    </xf>
    <xf numFmtId="49" fontId="6" fillId="0" borderId="6" xfId="2" applyNumberFormat="1" applyFont="1" applyBorder="1" applyAlignment="1">
      <alignment horizontal="center" vertical="center"/>
    </xf>
    <xf numFmtId="49" fontId="6" fillId="0" borderId="0" xfId="2" applyNumberFormat="1" applyFont="1" applyBorder="1" applyAlignment="1">
      <alignment horizontal="center" vertical="center"/>
    </xf>
    <xf numFmtId="0" fontId="6" fillId="0" borderId="2" xfId="2" applyFont="1" applyBorder="1" applyAlignment="1">
      <alignment vertical="center" wrapText="1"/>
    </xf>
    <xf numFmtId="0" fontId="6" fillId="0" borderId="13" xfId="2" applyFont="1" applyBorder="1" applyAlignment="1">
      <alignment horizontal="center" vertical="center"/>
    </xf>
    <xf numFmtId="49" fontId="6" fillId="0" borderId="7" xfId="2" applyNumberFormat="1" applyFont="1" applyBorder="1" applyAlignment="1">
      <alignment horizontal="center" vertical="center"/>
    </xf>
    <xf numFmtId="3" fontId="6" fillId="0" borderId="7" xfId="2" applyNumberFormat="1" applyFont="1" applyBorder="1" applyAlignment="1">
      <alignment horizontal="right" vertical="center" indent="1"/>
    </xf>
    <xf numFmtId="3" fontId="6" fillId="0" borderId="72" xfId="2" applyNumberFormat="1" applyFont="1" applyBorder="1" applyAlignment="1">
      <alignment horizontal="right" vertical="center" indent="1"/>
    </xf>
    <xf numFmtId="0" fontId="6" fillId="0" borderId="14" xfId="2" applyFont="1" applyBorder="1" applyAlignment="1">
      <alignment vertical="center" wrapText="1"/>
    </xf>
    <xf numFmtId="0" fontId="6" fillId="0" borderId="21" xfId="2" applyFont="1" applyBorder="1" applyAlignment="1">
      <alignment horizontal="center" vertical="center" wrapText="1"/>
    </xf>
    <xf numFmtId="49" fontId="6" fillId="0" borderId="16" xfId="2" applyNumberFormat="1" applyFont="1" applyBorder="1" applyAlignment="1">
      <alignment horizontal="center" vertical="center"/>
    </xf>
    <xf numFmtId="0" fontId="6" fillId="0" borderId="31" xfId="2" applyFont="1" applyBorder="1" applyAlignment="1">
      <alignment horizontal="center" vertical="center"/>
    </xf>
    <xf numFmtId="0" fontId="6" fillId="0" borderId="23" xfId="2" applyFont="1" applyBorder="1" applyAlignment="1">
      <alignment horizontal="center" vertical="center"/>
    </xf>
    <xf numFmtId="0" fontId="6" fillId="0" borderId="23" xfId="2" applyFont="1" applyBorder="1" applyAlignment="1">
      <alignment horizontal="center" vertical="center" wrapText="1"/>
    </xf>
    <xf numFmtId="0" fontId="8" fillId="0" borderId="2" xfId="2" applyFont="1" applyBorder="1" applyAlignment="1">
      <alignment vertical="center" wrapText="1"/>
    </xf>
    <xf numFmtId="0" fontId="8" fillId="0" borderId="56" xfId="2" applyFont="1" applyBorder="1" applyAlignment="1">
      <alignment vertical="center" wrapText="1"/>
    </xf>
    <xf numFmtId="49" fontId="6" fillId="0" borderId="31" xfId="2" applyNumberFormat="1" applyFont="1" applyBorder="1" applyAlignment="1">
      <alignment horizontal="center" vertical="center" wrapText="1"/>
    </xf>
    <xf numFmtId="49" fontId="6" fillId="0" borderId="6" xfId="2" applyNumberFormat="1" applyFont="1" applyBorder="1" applyAlignment="1">
      <alignment horizontal="center" vertical="center" wrapText="1"/>
    </xf>
    <xf numFmtId="0" fontId="8" fillId="0" borderId="14" xfId="2" applyFont="1" applyBorder="1" applyAlignment="1">
      <alignment vertical="center" wrapText="1"/>
    </xf>
    <xf numFmtId="49" fontId="6" fillId="0" borderId="21" xfId="2" applyNumberFormat="1" applyFont="1" applyBorder="1" applyAlignment="1">
      <alignment horizontal="center" vertical="center" wrapText="1"/>
    </xf>
    <xf numFmtId="49" fontId="6" fillId="0" borderId="16" xfId="2" applyNumberFormat="1" applyFont="1" applyBorder="1" applyAlignment="1">
      <alignment horizontal="center" vertical="center" wrapText="1"/>
    </xf>
    <xf numFmtId="0" fontId="8" fillId="0" borderId="0" xfId="2" applyFont="1" applyBorder="1" applyAlignment="1">
      <alignment vertical="center" wrapText="1"/>
    </xf>
    <xf numFmtId="49" fontId="6" fillId="0" borderId="0" xfId="2" applyNumberFormat="1" applyFont="1" applyBorder="1" applyAlignment="1">
      <alignment vertical="center" wrapText="1"/>
    </xf>
    <xf numFmtId="3" fontId="6" fillId="0" borderId="0" xfId="2" applyNumberFormat="1" applyFont="1" applyBorder="1" applyAlignment="1">
      <alignment vertical="center"/>
    </xf>
    <xf numFmtId="0" fontId="6" fillId="0" borderId="0" xfId="2" applyFont="1" applyBorder="1" applyAlignment="1">
      <alignment vertical="center" wrapText="1"/>
    </xf>
    <xf numFmtId="49" fontId="6" fillId="0" borderId="0" xfId="2" applyNumberFormat="1" applyFont="1" applyBorder="1" applyAlignment="1">
      <alignment vertical="center"/>
    </xf>
    <xf numFmtId="0" fontId="6" fillId="0" borderId="0" xfId="2" applyFont="1" applyBorder="1" applyAlignment="1">
      <alignment horizontal="center" vertical="center"/>
    </xf>
    <xf numFmtId="0" fontId="12" fillId="0" borderId="0" xfId="0" applyFont="1" applyAlignment="1">
      <alignment horizontal="right" vertical="center"/>
    </xf>
    <xf numFmtId="0" fontId="30" fillId="2" borderId="0" xfId="1" applyFont="1" applyFill="1" applyAlignment="1">
      <alignment horizontal="right" vertical="center"/>
    </xf>
    <xf numFmtId="0" fontId="24" fillId="0" borderId="99" xfId="0" applyFont="1" applyFill="1" applyBorder="1" applyAlignment="1">
      <alignment horizontal="right" vertical="center"/>
    </xf>
    <xf numFmtId="3" fontId="12" fillId="0" borderId="100" xfId="4" applyNumberFormat="1" applyFont="1" applyBorder="1" applyAlignment="1" applyProtection="1">
      <alignment horizontal="center" vertical="center"/>
      <protection locked="0"/>
    </xf>
    <xf numFmtId="3" fontId="6" fillId="0" borderId="12" xfId="4" applyNumberFormat="1" applyFont="1" applyBorder="1" applyAlignment="1" applyProtection="1">
      <alignment horizontal="center" vertical="center"/>
      <protection locked="0"/>
    </xf>
    <xf numFmtId="3" fontId="6" fillId="0" borderId="13" xfId="4" applyNumberFormat="1" applyFont="1" applyBorder="1" applyAlignment="1" applyProtection="1">
      <alignment horizontal="center" vertical="center"/>
      <protection locked="0"/>
    </xf>
    <xf numFmtId="3" fontId="6" fillId="0" borderId="61" xfId="4" applyNumberFormat="1" applyFont="1" applyBorder="1" applyAlignment="1" applyProtection="1">
      <alignment horizontal="center" vertical="center"/>
      <protection locked="0"/>
    </xf>
    <xf numFmtId="3" fontId="12" fillId="0" borderId="34" xfId="4" applyNumberFormat="1" applyFont="1" applyBorder="1" applyAlignment="1" applyProtection="1">
      <alignment vertical="center"/>
      <protection locked="0"/>
    </xf>
    <xf numFmtId="3" fontId="6" fillId="0" borderId="43" xfId="4" applyNumberFormat="1" applyFont="1" applyBorder="1" applyAlignment="1" applyProtection="1">
      <alignment vertical="center"/>
      <protection locked="0"/>
    </xf>
    <xf numFmtId="3" fontId="6" fillId="0" borderId="72" xfId="4" applyNumberFormat="1" applyFont="1" applyBorder="1" applyAlignment="1" applyProtection="1">
      <alignment vertical="center"/>
      <protection locked="0"/>
    </xf>
    <xf numFmtId="3" fontId="6" fillId="0" borderId="91" xfId="4" applyNumberFormat="1" applyFont="1" applyBorder="1" applyAlignment="1" applyProtection="1">
      <alignment vertical="center"/>
      <protection locked="0"/>
    </xf>
    <xf numFmtId="49" fontId="30" fillId="0" borderId="13" xfId="1" applyNumberFormat="1" applyFont="1" applyFill="1" applyBorder="1" applyAlignment="1">
      <alignment horizontal="center" vertical="center"/>
    </xf>
    <xf numFmtId="49" fontId="30" fillId="0" borderId="61" xfId="1" applyNumberFormat="1" applyFont="1" applyFill="1" applyBorder="1" applyAlignment="1">
      <alignment horizontal="center" vertical="center"/>
    </xf>
    <xf numFmtId="0" fontId="30" fillId="0" borderId="19" xfId="1" applyFont="1" applyFill="1" applyBorder="1" applyAlignment="1" applyProtection="1">
      <alignment horizontal="center" vertical="center" wrapText="1"/>
      <protection locked="0"/>
    </xf>
    <xf numFmtId="0" fontId="30" fillId="0" borderId="34" xfId="1" applyFont="1" applyBorder="1" applyAlignment="1" applyProtection="1">
      <alignment horizontal="center" vertical="center" wrapText="1"/>
      <protection locked="0"/>
    </xf>
    <xf numFmtId="0" fontId="30" fillId="0" borderId="23" xfId="1" applyFont="1" applyFill="1" applyBorder="1" applyAlignment="1" applyProtection="1">
      <alignment horizontal="center" vertical="center" wrapText="1"/>
      <protection locked="0"/>
    </xf>
    <xf numFmtId="0" fontId="30" fillId="0" borderId="7" xfId="1" applyFont="1" applyFill="1" applyBorder="1" applyAlignment="1" applyProtection="1">
      <alignment horizontal="center" vertical="center" wrapText="1"/>
      <protection locked="0"/>
    </xf>
    <xf numFmtId="0" fontId="30" fillId="0" borderId="72" xfId="1" applyFont="1" applyFill="1" applyBorder="1" applyAlignment="1" applyProtection="1">
      <alignment horizontal="center" vertical="center" wrapText="1"/>
      <protection locked="0"/>
    </xf>
    <xf numFmtId="3" fontId="30" fillId="0" borderId="6" xfId="1" applyNumberFormat="1" applyFont="1" applyBorder="1" applyAlignment="1" applyProtection="1">
      <alignment horizontal="right" vertical="center" indent="1"/>
      <protection locked="0"/>
    </xf>
    <xf numFmtId="3" fontId="30" fillId="0" borderId="43" xfId="1" applyNumberFormat="1" applyFont="1" applyBorder="1" applyAlignment="1" applyProtection="1">
      <alignment horizontal="right" vertical="center" indent="1"/>
      <protection locked="0"/>
    </xf>
    <xf numFmtId="3" fontId="30" fillId="0" borderId="101" xfId="1" applyNumberFormat="1" applyFont="1" applyFill="1" applyBorder="1" applyAlignment="1">
      <alignment horizontal="right" vertical="center" indent="1"/>
    </xf>
    <xf numFmtId="3" fontId="30" fillId="0" borderId="63" xfId="1" applyNumberFormat="1" applyFont="1" applyFill="1" applyBorder="1" applyAlignment="1">
      <alignment horizontal="right" vertical="center" indent="1"/>
    </xf>
    <xf numFmtId="2" fontId="34" fillId="0" borderId="62" xfId="1" applyNumberFormat="1" applyFont="1" applyBorder="1" applyAlignment="1" applyProtection="1">
      <alignment horizontal="center" vertical="center" wrapText="1"/>
      <protection locked="0"/>
    </xf>
    <xf numFmtId="3" fontId="30" fillId="0" borderId="31" xfId="1" applyNumberFormat="1" applyFont="1" applyBorder="1" applyAlignment="1" applyProtection="1">
      <alignment horizontal="right" vertical="center" indent="1"/>
      <protection locked="0"/>
    </xf>
    <xf numFmtId="3" fontId="30" fillId="0" borderId="102" xfId="1" applyNumberFormat="1" applyFont="1" applyBorder="1" applyAlignment="1" applyProtection="1">
      <alignment horizontal="right" vertical="center" indent="1"/>
      <protection locked="0"/>
    </xf>
    <xf numFmtId="3" fontId="30" fillId="0" borderId="62" xfId="1" applyNumberFormat="1" applyFont="1" applyBorder="1" applyAlignment="1" applyProtection="1">
      <alignment horizontal="right" vertical="center" indent="1"/>
      <protection locked="0"/>
    </xf>
    <xf numFmtId="3" fontId="30" fillId="0" borderId="42" xfId="1" applyNumberFormat="1" applyFont="1" applyBorder="1" applyAlignment="1" applyProtection="1">
      <alignment horizontal="right" vertical="center" indent="1"/>
      <protection locked="0"/>
    </xf>
    <xf numFmtId="49" fontId="6" fillId="0" borderId="36" xfId="1" applyNumberFormat="1" applyFont="1" applyBorder="1" applyAlignment="1" applyProtection="1">
      <alignment vertical="center" wrapText="1"/>
      <protection locked="0"/>
    </xf>
    <xf numFmtId="3" fontId="30" fillId="0" borderId="71" xfId="1" applyNumberFormat="1" applyFont="1" applyFill="1" applyBorder="1" applyAlignment="1">
      <alignment horizontal="right" vertical="center" indent="1"/>
    </xf>
    <xf numFmtId="0" fontId="30" fillId="0" borderId="42" xfId="1" quotePrefix="1" applyFont="1" applyBorder="1" applyAlignment="1" applyProtection="1">
      <alignment horizontal="center" vertical="center"/>
      <protection locked="0"/>
    </xf>
    <xf numFmtId="0" fontId="30" fillId="0" borderId="42" xfId="1" applyFont="1" applyBorder="1" applyAlignment="1" applyProtection="1">
      <alignment vertical="center" wrapText="1"/>
      <protection locked="0"/>
    </xf>
    <xf numFmtId="3" fontId="30" fillId="0" borderId="26" xfId="1" applyNumberFormat="1" applyFont="1" applyBorder="1" applyAlignment="1" applyProtection="1">
      <alignment horizontal="right" vertical="center" indent="1"/>
      <protection locked="0"/>
    </xf>
    <xf numFmtId="3" fontId="30" fillId="0" borderId="34" xfId="1" applyNumberFormat="1" applyFont="1" applyBorder="1" applyAlignment="1" applyProtection="1">
      <alignment horizontal="right" vertical="center" indent="1"/>
      <protection locked="0"/>
    </xf>
    <xf numFmtId="3" fontId="30" fillId="0" borderId="72" xfId="1" applyNumberFormat="1" applyFont="1" applyBorder="1" applyAlignment="1" applyProtection="1">
      <alignment horizontal="right" vertical="center" indent="1"/>
      <protection locked="0"/>
    </xf>
    <xf numFmtId="3" fontId="30" fillId="0" borderId="26" xfId="1" applyNumberFormat="1" applyFont="1" applyBorder="1" applyAlignment="1" applyProtection="1">
      <alignment horizontal="right" vertical="center" indent="1"/>
      <protection hidden="1"/>
    </xf>
    <xf numFmtId="3" fontId="30" fillId="0" borderId="91" xfId="1" applyNumberFormat="1" applyFont="1" applyBorder="1" applyAlignment="1" applyProtection="1">
      <alignment horizontal="right" vertical="center" indent="1"/>
      <protection locked="0"/>
    </xf>
    <xf numFmtId="3" fontId="30" fillId="0" borderId="103" xfId="1" applyNumberFormat="1" applyFont="1" applyBorder="1" applyAlignment="1" applyProtection="1">
      <alignment horizontal="right" vertical="center" indent="1"/>
      <protection locked="0"/>
    </xf>
    <xf numFmtId="3" fontId="30" fillId="0" borderId="26" xfId="1" applyNumberFormat="1" applyFont="1" applyBorder="1" applyAlignment="1">
      <alignment horizontal="right" vertical="center" indent="1"/>
    </xf>
    <xf numFmtId="3" fontId="30" fillId="0" borderId="48" xfId="1" applyNumberFormat="1" applyFont="1" applyBorder="1" applyAlignment="1">
      <alignment horizontal="right" vertical="center" indent="1"/>
    </xf>
    <xf numFmtId="3" fontId="30" fillId="0" borderId="43" xfId="1" applyNumberFormat="1" applyFont="1" applyBorder="1" applyAlignment="1" applyProtection="1">
      <alignment horizontal="right" vertical="center" indent="1"/>
    </xf>
    <xf numFmtId="3" fontId="30" fillId="0" borderId="7" xfId="1" applyNumberFormat="1" applyFont="1" applyBorder="1" applyAlignment="1" applyProtection="1">
      <alignment horizontal="right" vertical="center" indent="1"/>
      <protection locked="0"/>
    </xf>
    <xf numFmtId="3" fontId="30" fillId="0" borderId="72" xfId="1" applyNumberFormat="1" applyFont="1" applyBorder="1" applyAlignment="1" applyProtection="1">
      <alignment horizontal="right" vertical="center" indent="1"/>
    </xf>
    <xf numFmtId="3" fontId="30" fillId="0" borderId="72" xfId="1" applyNumberFormat="1" applyFont="1" applyBorder="1" applyAlignment="1" applyProtection="1">
      <alignment horizontal="right" vertical="center" wrapText="1" indent="1"/>
    </xf>
    <xf numFmtId="3" fontId="30" fillId="0" borderId="24" xfId="1" applyNumberFormat="1" applyFont="1" applyBorder="1" applyAlignment="1" applyProtection="1">
      <alignment horizontal="right" vertical="center" indent="1"/>
      <protection locked="0"/>
    </xf>
    <xf numFmtId="3" fontId="30" fillId="0" borderId="91" xfId="1" applyNumberFormat="1" applyFont="1" applyBorder="1" applyAlignment="1" applyProtection="1">
      <alignment horizontal="right" vertical="center" wrapText="1" indent="1"/>
    </xf>
    <xf numFmtId="3" fontId="30" fillId="0" borderId="10" xfId="1" applyNumberFormat="1" applyFont="1" applyBorder="1" applyAlignment="1" applyProtection="1">
      <alignment horizontal="right" vertical="center" wrapText="1" indent="1"/>
      <protection locked="0"/>
    </xf>
    <xf numFmtId="3" fontId="30" fillId="0" borderId="48" xfId="1" applyNumberFormat="1" applyFont="1" applyBorder="1" applyAlignment="1" applyProtection="1">
      <alignment horizontal="right" vertical="center" wrapText="1" indent="1"/>
    </xf>
    <xf numFmtId="3" fontId="30" fillId="0" borderId="19" xfId="1" applyNumberFormat="1" applyFont="1" applyBorder="1" applyAlignment="1" applyProtection="1">
      <alignment horizontal="right" vertical="center" indent="1"/>
      <protection locked="0"/>
    </xf>
    <xf numFmtId="3" fontId="30" fillId="0" borderId="103" xfId="1" applyNumberFormat="1" applyFont="1" applyBorder="1" applyAlignment="1" applyProtection="1">
      <alignment horizontal="right" vertical="center" indent="1"/>
    </xf>
    <xf numFmtId="3" fontId="30" fillId="0" borderId="42" xfId="1" applyNumberFormat="1" applyFont="1" applyBorder="1" applyAlignment="1" applyProtection="1">
      <alignment horizontal="right" vertical="center" indent="1"/>
    </xf>
    <xf numFmtId="3" fontId="30" fillId="0" borderId="44" xfId="1" applyNumberFormat="1" applyFont="1" applyBorder="1" applyAlignment="1" applyProtection="1">
      <alignment horizontal="right" vertical="center" indent="1"/>
    </xf>
    <xf numFmtId="3" fontId="30" fillId="0" borderId="10" xfId="1" applyNumberFormat="1" applyFont="1" applyBorder="1" applyAlignment="1" applyProtection="1">
      <alignment horizontal="right" vertical="center" indent="1"/>
    </xf>
    <xf numFmtId="3" fontId="30" fillId="0" borderId="48" xfId="1" applyNumberFormat="1" applyFont="1" applyBorder="1" applyAlignment="1" applyProtection="1">
      <alignment horizontal="right" vertical="center" indent="1"/>
    </xf>
    <xf numFmtId="3" fontId="30" fillId="0" borderId="6" xfId="1" applyNumberFormat="1" applyFont="1" applyBorder="1" applyAlignment="1" applyProtection="1">
      <alignment horizontal="right" vertical="center" indent="1"/>
      <protection hidden="1"/>
    </xf>
    <xf numFmtId="3" fontId="30" fillId="0" borderId="26" xfId="1" applyNumberFormat="1" applyFont="1" applyBorder="1" applyAlignment="1" applyProtection="1">
      <alignment horizontal="right" vertical="center" indent="1"/>
    </xf>
    <xf numFmtId="3" fontId="38" fillId="0" borderId="43" xfId="1" applyNumberFormat="1" applyFont="1" applyBorder="1" applyAlignment="1" applyProtection="1">
      <alignment horizontal="right" vertical="center" wrapText="1" indent="1"/>
      <protection locked="0"/>
    </xf>
    <xf numFmtId="3" fontId="38" fillId="0" borderId="104" xfId="1" applyNumberFormat="1" applyFont="1" applyBorder="1" applyAlignment="1" applyProtection="1">
      <alignment horizontal="right" vertical="center" wrapText="1" indent="1"/>
      <protection locked="0"/>
    </xf>
    <xf numFmtId="3" fontId="38" fillId="0" borderId="26" xfId="1" applyNumberFormat="1" applyFont="1" applyBorder="1" applyAlignment="1" applyProtection="1">
      <alignment horizontal="right" vertical="center" wrapText="1" indent="1"/>
      <protection hidden="1"/>
    </xf>
    <xf numFmtId="3" fontId="38" fillId="0" borderId="34" xfId="1" applyNumberFormat="1" applyFont="1" applyBorder="1" applyAlignment="1" applyProtection="1">
      <alignment horizontal="right" vertical="center" wrapText="1" indent="1"/>
      <protection locked="0"/>
    </xf>
    <xf numFmtId="3" fontId="30" fillId="0" borderId="44" xfId="1" applyNumberFormat="1" applyFont="1" applyBorder="1" applyAlignment="1" applyProtection="1">
      <alignment horizontal="right" vertical="center" indent="1"/>
      <protection locked="0"/>
    </xf>
    <xf numFmtId="0" fontId="31" fillId="0" borderId="2" xfId="1" applyFont="1" applyBorder="1" applyAlignment="1" applyProtection="1">
      <alignment vertical="center"/>
      <protection locked="0"/>
    </xf>
    <xf numFmtId="0" fontId="31" fillId="0" borderId="11" xfId="1" applyFont="1" applyBorder="1" applyAlignment="1" applyProtection="1">
      <alignment horizontal="justify" vertical="center" wrapText="1"/>
      <protection locked="0"/>
    </xf>
    <xf numFmtId="0" fontId="30" fillId="0" borderId="11" xfId="1" applyFont="1" applyBorder="1" applyAlignment="1" applyProtection="1">
      <alignment horizontal="justify" vertical="center" wrapText="1"/>
      <protection locked="0"/>
    </xf>
    <xf numFmtId="0" fontId="30" fillId="0" borderId="2" xfId="1" applyFont="1" applyBorder="1" applyAlignment="1" applyProtection="1">
      <alignment horizontal="justify" vertical="center" wrapText="1"/>
      <protection locked="0"/>
    </xf>
    <xf numFmtId="0" fontId="31" fillId="0" borderId="2" xfId="1" applyFont="1" applyBorder="1" applyAlignment="1" applyProtection="1">
      <alignment horizontal="justify" vertical="center" wrapText="1"/>
      <protection locked="0"/>
    </xf>
    <xf numFmtId="0" fontId="31" fillId="0" borderId="3" xfId="1" applyFont="1" applyBorder="1" applyAlignment="1" applyProtection="1">
      <alignment horizontal="justify" vertical="center" wrapText="1"/>
      <protection locked="0"/>
    </xf>
    <xf numFmtId="0" fontId="0" fillId="0" borderId="0" xfId="0" applyFill="1" applyAlignment="1">
      <alignment vertical="center"/>
    </xf>
    <xf numFmtId="0" fontId="0" fillId="2" borderId="0" xfId="0" applyFill="1" applyAlignment="1">
      <alignment vertical="center"/>
    </xf>
    <xf numFmtId="3" fontId="0" fillId="2" borderId="0" xfId="0" applyNumberFormat="1" applyFill="1" applyAlignment="1">
      <alignment horizontal="right" vertical="center"/>
    </xf>
    <xf numFmtId="0" fontId="0" fillId="2" borderId="0" xfId="0" applyFill="1" applyBorder="1" applyAlignment="1">
      <alignment vertical="center"/>
    </xf>
    <xf numFmtId="3" fontId="30" fillId="0" borderId="7" xfId="1" applyNumberFormat="1" applyFont="1" applyFill="1" applyBorder="1" applyAlignment="1" applyProtection="1">
      <alignment horizontal="right" vertical="center" indent="1"/>
      <protection locked="0"/>
    </xf>
    <xf numFmtId="3" fontId="31" fillId="0" borderId="10" xfId="1" applyNumberFormat="1" applyFont="1" applyFill="1" applyBorder="1" applyAlignment="1" applyProtection="1">
      <alignment horizontal="right" vertical="center" indent="1"/>
      <protection hidden="1"/>
    </xf>
    <xf numFmtId="0" fontId="30" fillId="0" borderId="0" xfId="1" applyFont="1" applyAlignment="1" applyProtection="1">
      <protection locked="0"/>
    </xf>
    <xf numFmtId="4" fontId="30" fillId="0" borderId="0" xfId="1" applyNumberFormat="1" applyFont="1" applyAlignment="1"/>
    <xf numFmtId="0" fontId="30" fillId="0" borderId="0" xfId="1" applyFont="1" applyAlignment="1"/>
    <xf numFmtId="4" fontId="30" fillId="0" borderId="0" xfId="1" applyNumberFormat="1" applyFont="1" applyAlignment="1" applyProtection="1">
      <protection locked="0"/>
    </xf>
    <xf numFmtId="0" fontId="30" fillId="0" borderId="0" xfId="1" applyFont="1" applyAlignment="1" applyProtection="1">
      <alignment vertical="center"/>
    </xf>
    <xf numFmtId="4" fontId="30" fillId="0" borderId="0" xfId="1" applyNumberFormat="1" applyFont="1" applyAlignment="1" applyProtection="1">
      <alignment vertical="center"/>
    </xf>
    <xf numFmtId="4" fontId="38" fillId="0" borderId="0" xfId="1" applyNumberFormat="1" applyFont="1" applyBorder="1" applyAlignment="1" applyProtection="1">
      <alignment horizontal="right" vertical="center" wrapText="1"/>
    </xf>
    <xf numFmtId="0" fontId="30" fillId="0" borderId="0" xfId="1" applyFont="1" applyFill="1" applyBorder="1" applyAlignment="1" applyProtection="1">
      <alignment vertical="center"/>
    </xf>
    <xf numFmtId="0" fontId="30" fillId="0" borderId="54" xfId="1" applyFont="1" applyBorder="1" applyAlignment="1" applyProtection="1">
      <alignment vertical="center"/>
      <protection locked="0"/>
    </xf>
    <xf numFmtId="4" fontId="30" fillId="0" borderId="0" xfId="1" applyNumberFormat="1" applyFont="1" applyFill="1" applyBorder="1" applyAlignment="1" applyProtection="1">
      <alignment vertical="center"/>
    </xf>
    <xf numFmtId="0" fontId="40" fillId="0" borderId="0" xfId="1" applyFont="1" applyFill="1" applyBorder="1" applyAlignment="1" applyProtection="1">
      <alignment vertical="center"/>
    </xf>
    <xf numFmtId="0" fontId="41" fillId="0" borderId="0" xfId="1" applyFont="1" applyFill="1" applyBorder="1" applyAlignment="1" applyProtection="1">
      <alignment vertical="center"/>
    </xf>
    <xf numFmtId="4" fontId="38" fillId="0" borderId="0" xfId="1" applyNumberFormat="1" applyFont="1" applyBorder="1" applyAlignment="1">
      <alignment horizontal="right" vertical="center" wrapText="1"/>
    </xf>
    <xf numFmtId="0" fontId="6" fillId="0" borderId="2" xfId="1" applyFont="1" applyBorder="1" applyAlignment="1" applyProtection="1">
      <alignment horizontal="justify" vertical="center" wrapText="1"/>
      <protection locked="0"/>
    </xf>
    <xf numFmtId="0" fontId="30" fillId="0" borderId="0" xfId="2" applyFont="1" applyBorder="1" applyAlignment="1">
      <alignment horizontal="right" vertical="center"/>
    </xf>
    <xf numFmtId="3" fontId="6" fillId="2" borderId="7" xfId="1" applyNumberFormat="1" applyFont="1" applyFill="1" applyBorder="1" applyAlignment="1">
      <alignment horizontal="right" vertical="center" indent="1"/>
    </xf>
    <xf numFmtId="0" fontId="42" fillId="0" borderId="105" xfId="0" applyFont="1" applyBorder="1" applyAlignment="1">
      <alignment horizontal="center" vertical="center"/>
    </xf>
    <xf numFmtId="49" fontId="42" fillId="0" borderId="105" xfId="0" applyNumberFormat="1" applyFont="1" applyBorder="1" applyAlignment="1">
      <alignment horizontal="center" vertical="center"/>
    </xf>
    <xf numFmtId="0" fontId="42" fillId="0" borderId="106" xfId="0" applyFont="1" applyBorder="1" applyAlignment="1">
      <alignment horizontal="center" vertical="center"/>
    </xf>
    <xf numFmtId="0" fontId="50" fillId="0" borderId="105" xfId="0" applyFont="1" applyBorder="1" applyAlignment="1">
      <alignment horizontal="center" vertical="center"/>
    </xf>
    <xf numFmtId="0" fontId="42" fillId="0" borderId="107" xfId="0" applyFont="1" applyBorder="1" applyAlignment="1">
      <alignment horizontal="center" vertical="center"/>
    </xf>
    <xf numFmtId="0" fontId="30" fillId="0" borderId="98" xfId="1" applyFont="1" applyFill="1" applyBorder="1" applyAlignment="1" applyProtection="1">
      <alignment horizontal="center" vertical="center"/>
      <protection locked="0"/>
    </xf>
    <xf numFmtId="0" fontId="6" fillId="2" borderId="0" xfId="1" applyFont="1" applyFill="1" applyAlignment="1">
      <alignment vertical="center" wrapText="1"/>
    </xf>
    <xf numFmtId="0" fontId="6" fillId="0" borderId="23" xfId="1" applyFont="1" applyBorder="1" applyAlignment="1" applyProtection="1">
      <alignment horizontal="center" vertical="center"/>
      <protection locked="0"/>
    </xf>
    <xf numFmtId="0" fontId="6" fillId="0" borderId="29" xfId="1" applyFont="1" applyBorder="1" applyAlignment="1" applyProtection="1">
      <alignment vertical="center" wrapText="1"/>
      <protection locked="0"/>
    </xf>
    <xf numFmtId="3" fontId="6" fillId="0" borderId="7" xfId="1" applyNumberFormat="1" applyFont="1" applyBorder="1" applyAlignment="1" applyProtection="1">
      <alignment horizontal="right" vertical="center" wrapText="1" indent="1"/>
      <protection locked="0"/>
    </xf>
    <xf numFmtId="3" fontId="6" fillId="0" borderId="72" xfId="1" applyNumberFormat="1" applyFont="1" applyBorder="1" applyAlignment="1" applyProtection="1">
      <alignment horizontal="right" vertical="center" wrapText="1" indent="1"/>
      <protection hidden="1"/>
    </xf>
    <xf numFmtId="0" fontId="6" fillId="0" borderId="7" xfId="1" applyFont="1" applyBorder="1" applyAlignment="1" applyProtection="1">
      <alignment horizontal="left" vertical="center" wrapText="1"/>
      <protection locked="0"/>
    </xf>
    <xf numFmtId="3" fontId="6" fillId="0" borderId="7" xfId="1" applyNumberFormat="1" applyFont="1" applyFill="1" applyBorder="1" applyAlignment="1" applyProtection="1">
      <alignment horizontal="right" vertical="center" wrapText="1" indent="1"/>
      <protection locked="0"/>
    </xf>
    <xf numFmtId="0" fontId="6" fillId="0" borderId="13" xfId="1" applyFont="1" applyBorder="1" applyAlignment="1" applyProtection="1">
      <alignment horizontal="justify" vertical="center" wrapText="1"/>
      <protection locked="0"/>
    </xf>
    <xf numFmtId="0" fontId="12" fillId="0" borderId="0" xfId="0" applyFont="1" applyAlignment="1">
      <alignment vertical="center"/>
    </xf>
    <xf numFmtId="0" fontId="6" fillId="0" borderId="0" xfId="1" applyFont="1" applyAlignment="1" applyProtection="1">
      <alignment vertical="center" wrapText="1"/>
      <protection locked="0"/>
    </xf>
    <xf numFmtId="0" fontId="24" fillId="0" borderId="72" xfId="0" applyFont="1" applyFill="1" applyBorder="1" applyAlignment="1">
      <alignment horizontal="right" vertical="center"/>
    </xf>
    <xf numFmtId="0" fontId="30" fillId="3" borderId="73" xfId="1" applyFont="1" applyFill="1" applyBorder="1" applyAlignment="1">
      <alignment vertical="center"/>
    </xf>
    <xf numFmtId="0" fontId="30" fillId="3" borderId="76" xfId="1" applyFont="1" applyFill="1" applyBorder="1" applyAlignment="1">
      <alignment horizontal="center" vertical="center"/>
    </xf>
    <xf numFmtId="3" fontId="30" fillId="0" borderId="66" xfId="1" applyNumberFormat="1" applyFont="1" applyFill="1" applyBorder="1" applyAlignment="1" applyProtection="1">
      <alignment horizontal="right" vertical="center" indent="1"/>
      <protection locked="0"/>
    </xf>
    <xf numFmtId="3" fontId="30" fillId="0" borderId="55" xfId="1" applyNumberFormat="1" applyFont="1" applyFill="1" applyBorder="1" applyAlignment="1" applyProtection="1">
      <alignment horizontal="right" vertical="center" indent="1"/>
      <protection locked="0"/>
    </xf>
    <xf numFmtId="3" fontId="30" fillId="0" borderId="12" xfId="1" applyNumberFormat="1" applyFont="1" applyFill="1" applyBorder="1" applyAlignment="1" applyProtection="1">
      <alignment horizontal="right" vertical="center" indent="1"/>
      <protection locked="0"/>
    </xf>
    <xf numFmtId="3" fontId="30" fillId="0" borderId="6" xfId="1" applyNumberFormat="1" applyFont="1" applyFill="1" applyBorder="1" applyAlignment="1" applyProtection="1">
      <alignment horizontal="right" vertical="center" indent="1"/>
      <protection locked="0"/>
    </xf>
    <xf numFmtId="3" fontId="30" fillId="0" borderId="35" xfId="1" applyNumberFormat="1" applyFont="1" applyFill="1" applyBorder="1" applyAlignment="1" applyProtection="1">
      <alignment horizontal="right" vertical="center" indent="1"/>
      <protection locked="0"/>
    </xf>
    <xf numFmtId="3" fontId="30" fillId="0" borderId="108" xfId="1" applyNumberFormat="1" applyFont="1" applyFill="1" applyBorder="1" applyAlignment="1" applyProtection="1">
      <alignment horizontal="right" vertical="center" indent="1"/>
      <protection locked="0"/>
    </xf>
    <xf numFmtId="3" fontId="30" fillId="0" borderId="43" xfId="1" applyNumberFormat="1" applyFont="1" applyFill="1" applyBorder="1" applyAlignment="1" applyProtection="1">
      <alignment horizontal="right" vertical="center" indent="1"/>
      <protection locked="0"/>
    </xf>
    <xf numFmtId="3" fontId="30" fillId="0" borderId="93" xfId="1" applyNumberFormat="1" applyFont="1" applyFill="1" applyBorder="1" applyAlignment="1" applyProtection="1">
      <alignment horizontal="right" vertical="center" indent="1"/>
      <protection locked="0"/>
    </xf>
    <xf numFmtId="3" fontId="30" fillId="0" borderId="36" xfId="1" applyNumberFormat="1" applyFont="1" applyFill="1" applyBorder="1" applyAlignment="1" applyProtection="1">
      <alignment horizontal="right" vertical="center" indent="1"/>
      <protection locked="0"/>
    </xf>
    <xf numFmtId="3" fontId="30" fillId="0" borderId="0" xfId="1" applyNumberFormat="1" applyFont="1" applyBorder="1" applyAlignment="1" applyProtection="1">
      <alignment horizontal="justify" vertical="center" wrapText="1"/>
      <protection locked="0"/>
    </xf>
    <xf numFmtId="3" fontId="30" fillId="0" borderId="0" xfId="1" applyNumberFormat="1" applyFont="1" applyBorder="1" applyAlignment="1" applyProtection="1">
      <alignment vertical="center"/>
      <protection locked="0"/>
    </xf>
    <xf numFmtId="0" fontId="30" fillId="0" borderId="109" xfId="1" applyFont="1" applyFill="1" applyBorder="1" applyAlignment="1">
      <alignment horizontal="center" vertical="center" wrapText="1"/>
    </xf>
    <xf numFmtId="0" fontId="30" fillId="0" borderId="109" xfId="1" applyFont="1" applyFill="1" applyBorder="1" applyAlignment="1">
      <alignment horizontal="center" vertical="center"/>
    </xf>
    <xf numFmtId="0" fontId="30" fillId="0" borderId="110" xfId="1" applyFont="1" applyFill="1" applyBorder="1" applyAlignment="1">
      <alignment horizontal="center" vertical="center" wrapText="1"/>
    </xf>
    <xf numFmtId="0" fontId="0" fillId="0" borderId="0" xfId="0" applyFill="1" applyAlignment="1">
      <alignment horizontal="center" vertical="center"/>
    </xf>
    <xf numFmtId="0" fontId="27" fillId="0" borderId="0" xfId="0" applyFont="1" applyFill="1" applyAlignment="1">
      <alignment vertical="center"/>
    </xf>
    <xf numFmtId="0" fontId="7" fillId="0" borderId="0" xfId="1" applyFont="1" applyAlignment="1" applyProtection="1">
      <alignment horizontal="left" vertical="center"/>
      <protection locked="0"/>
    </xf>
    <xf numFmtId="3" fontId="14" fillId="0" borderId="43" xfId="1" applyNumberFormat="1" applyFont="1" applyFill="1" applyBorder="1" applyAlignment="1" applyProtection="1">
      <alignment horizontal="center" vertical="center" wrapText="1"/>
      <protection locked="0"/>
    </xf>
    <xf numFmtId="3" fontId="14" fillId="0" borderId="72" xfId="1" applyNumberFormat="1" applyFont="1" applyFill="1" applyBorder="1" applyAlignment="1" applyProtection="1">
      <alignment horizontal="center" vertical="center" wrapText="1"/>
      <protection locked="0"/>
    </xf>
    <xf numFmtId="3" fontId="14" fillId="0" borderId="1" xfId="1" applyNumberFormat="1" applyFont="1" applyFill="1" applyBorder="1" applyAlignment="1" applyProtection="1">
      <alignment horizontal="center" vertical="center" wrapText="1"/>
      <protection locked="0"/>
    </xf>
    <xf numFmtId="3" fontId="22" fillId="0" borderId="36" xfId="1" applyNumberFormat="1" applyFont="1" applyFill="1" applyBorder="1" applyAlignment="1" applyProtection="1">
      <alignment horizontal="center" vertical="center" wrapText="1"/>
      <protection locked="0"/>
    </xf>
    <xf numFmtId="0" fontId="7" fillId="0" borderId="0" xfId="1" applyFont="1" applyFill="1" applyAlignment="1" applyProtection="1">
      <alignment vertical="center"/>
      <protection locked="0"/>
    </xf>
    <xf numFmtId="0" fontId="7" fillId="2" borderId="0" xfId="1" applyFont="1" applyFill="1" applyAlignment="1" applyProtection="1">
      <alignment vertical="center"/>
      <protection locked="0"/>
    </xf>
    <xf numFmtId="0" fontId="7" fillId="0" borderId="0" xfId="0" applyFont="1" applyAlignment="1">
      <alignment vertical="center"/>
    </xf>
    <xf numFmtId="0" fontId="12" fillId="0" borderId="38" xfId="0" applyFont="1" applyBorder="1" applyAlignment="1">
      <alignment horizontal="left" vertical="center"/>
    </xf>
    <xf numFmtId="0" fontId="22" fillId="0" borderId="0" xfId="1" applyFont="1" applyAlignment="1" applyProtection="1">
      <alignment vertical="center"/>
      <protection locked="0"/>
    </xf>
    <xf numFmtId="0" fontId="6" fillId="2" borderId="111" xfId="1" applyFont="1" applyFill="1" applyBorder="1" applyAlignment="1">
      <alignment horizontal="center" vertical="center"/>
    </xf>
    <xf numFmtId="0" fontId="6" fillId="2" borderId="112" xfId="1" applyFont="1" applyFill="1" applyBorder="1" applyAlignment="1">
      <alignment horizontal="center" vertical="center" wrapText="1"/>
    </xf>
    <xf numFmtId="0" fontId="6" fillId="0" borderId="37" xfId="1" applyFont="1" applyFill="1" applyBorder="1" applyAlignment="1">
      <alignment horizontal="center" vertical="center" wrapText="1"/>
    </xf>
    <xf numFmtId="0" fontId="6" fillId="2" borderId="113" xfId="1" applyFont="1" applyFill="1" applyBorder="1" applyAlignment="1">
      <alignment horizontal="center" vertical="center" wrapText="1"/>
    </xf>
    <xf numFmtId="164" fontId="30" fillId="2" borderId="51" xfId="1" applyNumberFormat="1" applyFont="1" applyFill="1" applyBorder="1" applyAlignment="1">
      <alignment horizontal="center" vertical="center"/>
    </xf>
    <xf numFmtId="0" fontId="6" fillId="0" borderId="19" xfId="1" applyFont="1" applyBorder="1" applyAlignment="1" applyProtection="1">
      <alignment vertical="center"/>
      <protection locked="0"/>
    </xf>
    <xf numFmtId="0" fontId="7" fillId="0" borderId="0" xfId="1" applyFont="1" applyAlignment="1" applyProtection="1">
      <protection locked="0"/>
    </xf>
    <xf numFmtId="0" fontId="7" fillId="0" borderId="0" xfId="1" applyFont="1" applyAlignment="1" applyProtection="1">
      <alignment vertical="center"/>
    </xf>
    <xf numFmtId="0" fontId="7" fillId="0" borderId="0" xfId="1" applyFont="1" applyAlignment="1">
      <alignment vertical="center"/>
    </xf>
    <xf numFmtId="0" fontId="6" fillId="0" borderId="23" xfId="1" applyFont="1" applyBorder="1" applyAlignment="1" applyProtection="1">
      <alignment vertical="center"/>
      <protection locked="0"/>
    </xf>
    <xf numFmtId="3" fontId="6" fillId="0" borderId="72" xfId="2" applyNumberFormat="1" applyFont="1" applyBorder="1" applyAlignment="1">
      <alignment horizontal="right" vertical="center" wrapText="1" indent="1"/>
    </xf>
    <xf numFmtId="3" fontId="0" fillId="0" borderId="0" xfId="0" applyNumberFormat="1" applyAlignment="1">
      <alignment vertical="center"/>
    </xf>
    <xf numFmtId="3" fontId="30" fillId="0" borderId="0" xfId="1" applyNumberFormat="1" applyFont="1" applyAlignment="1">
      <alignment vertical="center"/>
    </xf>
    <xf numFmtId="0" fontId="12" fillId="0" borderId="44" xfId="0" applyFont="1" applyFill="1" applyBorder="1" applyAlignment="1">
      <alignment horizontal="left" vertical="center"/>
    </xf>
    <xf numFmtId="3" fontId="6" fillId="0" borderId="44" xfId="1" applyNumberFormat="1" applyFont="1" applyBorder="1" applyAlignment="1" applyProtection="1">
      <alignment horizontal="right" vertical="center" indent="1"/>
      <protection locked="0"/>
    </xf>
    <xf numFmtId="3" fontId="30" fillId="0" borderId="48" xfId="1" applyNumberFormat="1" applyFont="1" applyBorder="1" applyAlignment="1" applyProtection="1">
      <alignment horizontal="right" vertical="center" indent="1"/>
      <protection locked="0"/>
    </xf>
    <xf numFmtId="3" fontId="31" fillId="0" borderId="44" xfId="1" applyNumberFormat="1" applyFont="1" applyBorder="1" applyAlignment="1" applyProtection="1">
      <alignment horizontal="right" vertical="center" indent="1"/>
      <protection locked="0"/>
    </xf>
    <xf numFmtId="3" fontId="30" fillId="0" borderId="45" xfId="1" applyNumberFormat="1" applyFont="1" applyBorder="1" applyAlignment="1" applyProtection="1">
      <alignment horizontal="right" vertical="center" indent="1"/>
      <protection locked="0"/>
    </xf>
    <xf numFmtId="3" fontId="30" fillId="0" borderId="48" xfId="1" applyNumberFormat="1" applyFont="1" applyBorder="1" applyAlignment="1" applyProtection="1">
      <alignment horizontal="right" vertical="center" indent="1"/>
      <protection hidden="1"/>
    </xf>
    <xf numFmtId="3" fontId="31" fillId="0" borderId="42" xfId="1" applyNumberFormat="1" applyFont="1" applyBorder="1" applyAlignment="1" applyProtection="1">
      <alignment horizontal="right" vertical="center" wrapText="1" indent="1"/>
      <protection locked="0"/>
    </xf>
    <xf numFmtId="3" fontId="30" fillId="0" borderId="42" xfId="1" applyNumberFormat="1" applyFont="1" applyBorder="1" applyAlignment="1" applyProtection="1">
      <alignment horizontal="right" vertical="center" wrapText="1" indent="1"/>
      <protection locked="0"/>
    </xf>
    <xf numFmtId="3" fontId="30" fillId="0" borderId="44" xfId="1" applyNumberFormat="1" applyFont="1" applyBorder="1" applyAlignment="1" applyProtection="1">
      <alignment horizontal="right" vertical="center" wrapText="1" indent="1"/>
      <protection locked="0"/>
    </xf>
    <xf numFmtId="3" fontId="31" fillId="0" borderId="44" xfId="1" applyNumberFormat="1" applyFont="1" applyBorder="1" applyAlignment="1" applyProtection="1">
      <alignment horizontal="right" vertical="center" wrapText="1" indent="1"/>
      <protection locked="0"/>
    </xf>
    <xf numFmtId="3" fontId="31" fillId="0" borderId="45" xfId="1" applyNumberFormat="1" applyFont="1" applyBorder="1" applyAlignment="1" applyProtection="1">
      <alignment horizontal="right" vertical="center" wrapText="1" indent="1"/>
      <protection locked="0"/>
    </xf>
    <xf numFmtId="3" fontId="30" fillId="4" borderId="39" xfId="1" applyNumberFormat="1" applyFont="1" applyFill="1" applyBorder="1" applyAlignment="1">
      <alignment horizontal="right" vertical="center" indent="1"/>
    </xf>
    <xf numFmtId="3" fontId="30" fillId="4" borderId="114" xfId="1" applyNumberFormat="1" applyFont="1" applyFill="1" applyBorder="1" applyAlignment="1">
      <alignment horizontal="right" vertical="center" indent="1"/>
    </xf>
    <xf numFmtId="3" fontId="30" fillId="4" borderId="40" xfId="1" applyNumberFormat="1" applyFont="1" applyFill="1" applyBorder="1" applyAlignment="1">
      <alignment horizontal="right" vertical="center" indent="1"/>
    </xf>
    <xf numFmtId="3" fontId="30" fillId="4" borderId="55" xfId="1" applyNumberFormat="1" applyFont="1" applyFill="1" applyBorder="1" applyAlignment="1">
      <alignment horizontal="right" vertical="center" indent="1"/>
    </xf>
    <xf numFmtId="3" fontId="30" fillId="4" borderId="41" xfId="1" applyNumberFormat="1" applyFont="1" applyFill="1" applyBorder="1" applyAlignment="1">
      <alignment horizontal="right" vertical="center" indent="1"/>
    </xf>
    <xf numFmtId="3" fontId="30" fillId="4" borderId="115" xfId="1" applyNumberFormat="1" applyFont="1" applyFill="1" applyBorder="1" applyAlignment="1">
      <alignment horizontal="right" vertical="center" indent="1"/>
    </xf>
    <xf numFmtId="3" fontId="30" fillId="4" borderId="119" xfId="1" applyNumberFormat="1" applyFont="1" applyFill="1" applyBorder="1" applyAlignment="1">
      <alignment horizontal="right" vertical="center" indent="1"/>
    </xf>
    <xf numFmtId="3" fontId="30" fillId="0" borderId="120" xfId="1" applyNumberFormat="1" applyFont="1" applyFill="1" applyBorder="1" applyAlignment="1">
      <alignment horizontal="right" vertical="center" indent="1"/>
    </xf>
    <xf numFmtId="3" fontId="30" fillId="0" borderId="51" xfId="1" applyNumberFormat="1" applyFont="1" applyFill="1" applyBorder="1" applyAlignment="1">
      <alignment horizontal="right" vertical="center" indent="1"/>
    </xf>
    <xf numFmtId="3" fontId="30" fillId="0" borderId="121" xfId="1" applyNumberFormat="1" applyFont="1" applyFill="1" applyBorder="1" applyAlignment="1">
      <alignment horizontal="right" vertical="center" indent="1"/>
    </xf>
    <xf numFmtId="3" fontId="30" fillId="5" borderId="88" xfId="1" applyNumberFormat="1" applyFont="1" applyFill="1" applyBorder="1" applyAlignment="1">
      <alignment horizontal="right" vertical="center" indent="1"/>
    </xf>
    <xf numFmtId="3" fontId="30" fillId="5" borderId="122" xfId="1" applyNumberFormat="1" applyFont="1" applyFill="1" applyBorder="1" applyAlignment="1">
      <alignment horizontal="right" vertical="center" indent="1"/>
    </xf>
    <xf numFmtId="3" fontId="30" fillId="5" borderId="123" xfId="1" applyNumberFormat="1" applyFont="1" applyFill="1" applyBorder="1" applyAlignment="1">
      <alignment horizontal="right" vertical="center" indent="1"/>
    </xf>
    <xf numFmtId="3" fontId="30" fillId="3" borderId="76" xfId="1" applyNumberFormat="1" applyFont="1" applyFill="1" applyBorder="1" applyAlignment="1">
      <alignment horizontal="right" vertical="center" indent="1"/>
    </xf>
    <xf numFmtId="3" fontId="30" fillId="3" borderId="124" xfId="1" applyNumberFormat="1" applyFont="1" applyFill="1" applyBorder="1" applyAlignment="1">
      <alignment horizontal="right" vertical="center" indent="1"/>
    </xf>
    <xf numFmtId="3" fontId="30" fillId="3" borderId="125" xfId="1" applyNumberFormat="1" applyFont="1" applyFill="1" applyBorder="1" applyAlignment="1">
      <alignment horizontal="right" vertical="center" indent="1"/>
    </xf>
    <xf numFmtId="3" fontId="30" fillId="4" borderId="76" xfId="1" applyNumberFormat="1" applyFont="1" applyFill="1" applyBorder="1" applyAlignment="1">
      <alignment horizontal="right" vertical="center" indent="1"/>
    </xf>
    <xf numFmtId="3" fontId="30" fillId="4" borderId="124" xfId="1" applyNumberFormat="1" applyFont="1" applyFill="1" applyBorder="1" applyAlignment="1">
      <alignment horizontal="right" vertical="center" indent="1"/>
    </xf>
    <xf numFmtId="3" fontId="30" fillId="4" borderId="125" xfId="1" applyNumberFormat="1" applyFont="1" applyFill="1" applyBorder="1" applyAlignment="1">
      <alignment horizontal="right" vertical="center" indent="1"/>
    </xf>
    <xf numFmtId="3" fontId="30" fillId="0" borderId="76" xfId="1" applyNumberFormat="1" applyFont="1" applyFill="1" applyBorder="1" applyAlignment="1">
      <alignment horizontal="right" vertical="center" indent="1"/>
    </xf>
    <xf numFmtId="3" fontId="30" fillId="0" borderId="124" xfId="1" applyNumberFormat="1" applyFont="1" applyFill="1" applyBorder="1" applyAlignment="1">
      <alignment horizontal="right" vertical="center" indent="1"/>
    </xf>
    <xf numFmtId="3" fontId="30" fillId="0" borderId="125" xfId="1" applyNumberFormat="1" applyFont="1" applyFill="1" applyBorder="1" applyAlignment="1">
      <alignment horizontal="right" vertical="center" indent="1"/>
    </xf>
    <xf numFmtId="3" fontId="30" fillId="0" borderId="80" xfId="1" applyNumberFormat="1" applyFont="1" applyFill="1" applyBorder="1" applyAlignment="1">
      <alignment horizontal="right" vertical="center" indent="1"/>
    </xf>
    <xf numFmtId="3" fontId="30" fillId="0" borderId="126" xfId="1" applyNumberFormat="1" applyFont="1" applyFill="1" applyBorder="1" applyAlignment="1">
      <alignment horizontal="right" vertical="center" indent="1"/>
    </xf>
    <xf numFmtId="3" fontId="30" fillId="0" borderId="127" xfId="1" applyNumberFormat="1" applyFont="1" applyFill="1" applyBorder="1" applyAlignment="1">
      <alignment horizontal="right" vertical="center" indent="1"/>
    </xf>
    <xf numFmtId="3" fontId="30" fillId="5" borderId="76" xfId="1" applyNumberFormat="1" applyFont="1" applyFill="1" applyBorder="1" applyAlignment="1">
      <alignment horizontal="right" vertical="center" indent="1"/>
    </xf>
    <xf numFmtId="3" fontId="30" fillId="5" borderId="124" xfId="1" applyNumberFormat="1" applyFont="1" applyFill="1" applyBorder="1" applyAlignment="1">
      <alignment horizontal="right" vertical="center" indent="1"/>
    </xf>
    <xf numFmtId="3" fontId="30" fillId="5" borderId="125" xfId="1" applyNumberFormat="1" applyFont="1" applyFill="1" applyBorder="1" applyAlignment="1">
      <alignment horizontal="right" vertical="center" indent="1"/>
    </xf>
    <xf numFmtId="3" fontId="30" fillId="0" borderId="7" xfId="1" applyNumberFormat="1" applyFont="1" applyFill="1" applyBorder="1" applyAlignment="1">
      <alignment horizontal="right" vertical="center" indent="1"/>
    </xf>
    <xf numFmtId="3" fontId="30" fillId="0" borderId="72" xfId="1" applyNumberFormat="1" applyFont="1" applyFill="1" applyBorder="1" applyAlignment="1">
      <alignment horizontal="right" vertical="center" indent="1"/>
    </xf>
    <xf numFmtId="3" fontId="30" fillId="0" borderId="23" xfId="1" applyNumberFormat="1" applyFont="1" applyFill="1" applyBorder="1" applyAlignment="1">
      <alignment horizontal="right" vertical="center" indent="1"/>
    </xf>
    <xf numFmtId="3" fontId="30" fillId="0" borderId="89" xfId="1" applyNumberFormat="1" applyFont="1" applyFill="1" applyBorder="1" applyAlignment="1">
      <alignment horizontal="right" vertical="center" indent="1"/>
    </xf>
    <xf numFmtId="3" fontId="30" fillId="0" borderId="128" xfId="1" applyNumberFormat="1" applyFont="1" applyFill="1" applyBorder="1" applyAlignment="1">
      <alignment horizontal="right" vertical="center" indent="1"/>
    </xf>
    <xf numFmtId="3" fontId="30" fillId="0" borderId="129" xfId="1" applyNumberFormat="1" applyFont="1" applyFill="1" applyBorder="1" applyAlignment="1">
      <alignment horizontal="right" vertical="center" indent="1"/>
    </xf>
    <xf numFmtId="3" fontId="30" fillId="0" borderId="13" xfId="1" applyNumberFormat="1" applyFont="1" applyFill="1" applyBorder="1" applyAlignment="1">
      <alignment horizontal="right" vertical="center" indent="1"/>
    </xf>
    <xf numFmtId="3" fontId="13" fillId="0" borderId="13" xfId="0" applyNumberFormat="1" applyFont="1" applyBorder="1" applyAlignment="1">
      <alignment horizontal="right" vertical="center" indent="1"/>
    </xf>
    <xf numFmtId="3" fontId="13" fillId="0" borderId="7" xfId="0" applyNumberFormat="1" applyFont="1" applyBorder="1" applyAlignment="1">
      <alignment horizontal="right" vertical="center" indent="1"/>
    </xf>
    <xf numFmtId="3" fontId="31" fillId="0" borderId="7" xfId="1" applyNumberFormat="1" applyFont="1" applyFill="1" applyBorder="1" applyAlignment="1">
      <alignment horizontal="right" vertical="center" indent="1"/>
    </xf>
    <xf numFmtId="3" fontId="31" fillId="0" borderId="89" xfId="1" applyNumberFormat="1" applyFont="1" applyFill="1" applyBorder="1" applyAlignment="1">
      <alignment horizontal="right" vertical="center" indent="1"/>
    </xf>
    <xf numFmtId="3" fontId="45" fillId="0" borderId="129" xfId="0" applyNumberFormat="1" applyFont="1" applyBorder="1" applyAlignment="1">
      <alignment horizontal="right" vertical="center" indent="1"/>
    </xf>
    <xf numFmtId="3" fontId="45" fillId="0" borderId="13" xfId="0" applyNumberFormat="1" applyFont="1" applyBorder="1" applyAlignment="1">
      <alignment horizontal="right" vertical="center" indent="1"/>
    </xf>
    <xf numFmtId="3" fontId="8" fillId="0" borderId="72" xfId="1" applyNumberFormat="1" applyFont="1" applyFill="1" applyBorder="1" applyAlignment="1">
      <alignment horizontal="right" vertical="center" indent="1"/>
    </xf>
    <xf numFmtId="3" fontId="42" fillId="0" borderId="13" xfId="0" applyNumberFormat="1" applyFont="1" applyBorder="1" applyAlignment="1">
      <alignment horizontal="right" vertical="center" indent="1"/>
    </xf>
    <xf numFmtId="3" fontId="42" fillId="0" borderId="7" xfId="0" applyNumberFormat="1" applyFont="1" applyBorder="1" applyAlignment="1">
      <alignment horizontal="right" vertical="center" indent="1"/>
    </xf>
    <xf numFmtId="3" fontId="42" fillId="0" borderId="129" xfId="0" applyNumberFormat="1" applyFont="1" applyBorder="1" applyAlignment="1">
      <alignment horizontal="right" vertical="center" indent="1"/>
    </xf>
    <xf numFmtId="3" fontId="42" fillId="0" borderId="61" xfId="0" applyNumberFormat="1" applyFont="1" applyBorder="1" applyAlignment="1">
      <alignment horizontal="right" vertical="center" indent="1"/>
    </xf>
    <xf numFmtId="3" fontId="42" fillId="0" borderId="24" xfId="0" applyNumberFormat="1" applyFont="1" applyBorder="1" applyAlignment="1">
      <alignment horizontal="right" vertical="center" indent="1"/>
    </xf>
    <xf numFmtId="3" fontId="42" fillId="0" borderId="130" xfId="0" applyNumberFormat="1" applyFont="1" applyBorder="1" applyAlignment="1">
      <alignment horizontal="right" vertical="center" indent="1"/>
    </xf>
    <xf numFmtId="3" fontId="13" fillId="0" borderId="23" xfId="0" applyNumberFormat="1" applyFont="1" applyBorder="1" applyAlignment="1">
      <alignment horizontal="right" vertical="center" indent="1"/>
    </xf>
    <xf numFmtId="3" fontId="31" fillId="0" borderId="72" xfId="1" applyNumberFormat="1" applyFont="1" applyFill="1" applyBorder="1" applyAlignment="1">
      <alignment horizontal="right" vertical="center" indent="1"/>
    </xf>
    <xf numFmtId="3" fontId="42" fillId="0" borderId="23" xfId="0" applyNumberFormat="1" applyFont="1" applyBorder="1" applyAlignment="1">
      <alignment horizontal="right" vertical="center" indent="1"/>
    </xf>
    <xf numFmtId="3" fontId="45" fillId="0" borderId="23" xfId="0" applyNumberFormat="1" applyFont="1" applyBorder="1" applyAlignment="1">
      <alignment horizontal="right" vertical="center" indent="1"/>
    </xf>
    <xf numFmtId="3" fontId="42" fillId="0" borderId="5" xfId="0" applyNumberFormat="1" applyFont="1" applyBorder="1" applyAlignment="1">
      <alignment horizontal="right" vertical="center" indent="1"/>
    </xf>
    <xf numFmtId="3" fontId="12" fillId="0" borderId="18" xfId="4" applyNumberFormat="1" applyFont="1" applyBorder="1" applyAlignment="1">
      <alignment horizontal="right" vertical="center" indent="1"/>
    </xf>
    <xf numFmtId="3" fontId="12" fillId="0" borderId="19" xfId="4" applyNumberFormat="1" applyFont="1" applyBorder="1" applyAlignment="1">
      <alignment horizontal="right" vertical="center" indent="1"/>
    </xf>
    <xf numFmtId="3" fontId="30" fillId="0" borderId="19" xfId="1" applyNumberFormat="1" applyFont="1" applyFill="1" applyBorder="1" applyAlignment="1">
      <alignment horizontal="right" vertical="center" indent="1"/>
    </xf>
    <xf numFmtId="3" fontId="30" fillId="0" borderId="34" xfId="1" applyNumberFormat="1" applyFont="1" applyFill="1" applyBorder="1" applyAlignment="1">
      <alignment horizontal="right" vertical="center" indent="1"/>
    </xf>
    <xf numFmtId="3" fontId="6" fillId="0" borderId="23" xfId="4" applyNumberFormat="1" applyFont="1" applyBorder="1" applyAlignment="1">
      <alignment horizontal="right" vertical="center" indent="1"/>
    </xf>
    <xf numFmtId="3" fontId="6" fillId="0" borderId="7" xfId="4" applyNumberFormat="1" applyFont="1" applyBorder="1" applyAlignment="1">
      <alignment horizontal="right" vertical="center" indent="1"/>
    </xf>
    <xf numFmtId="3" fontId="6" fillId="0" borderId="5" xfId="4" applyNumberFormat="1" applyFont="1" applyBorder="1" applyAlignment="1">
      <alignment horizontal="right" vertical="center" indent="1"/>
    </xf>
    <xf numFmtId="3" fontId="6" fillId="0" borderId="24" xfId="4" applyNumberFormat="1" applyFont="1" applyBorder="1" applyAlignment="1">
      <alignment horizontal="right" vertical="center" indent="1"/>
    </xf>
    <xf numFmtId="3" fontId="30" fillId="0" borderId="24" xfId="1" applyNumberFormat="1" applyFont="1" applyFill="1" applyBorder="1" applyAlignment="1">
      <alignment horizontal="right" vertical="center" indent="1"/>
    </xf>
    <xf numFmtId="3" fontId="30" fillId="0" borderId="91" xfId="1" applyNumberFormat="1" applyFont="1" applyFill="1" applyBorder="1" applyAlignment="1">
      <alignment horizontal="right" vertical="center" indent="1"/>
    </xf>
    <xf numFmtId="3" fontId="12" fillId="0" borderId="31" xfId="4" applyNumberFormat="1" applyFont="1" applyBorder="1" applyAlignment="1">
      <alignment horizontal="right" vertical="center" indent="1"/>
    </xf>
    <xf numFmtId="3" fontId="12" fillId="0" borderId="6" xfId="4" applyNumberFormat="1" applyFont="1" applyBorder="1" applyAlignment="1">
      <alignment horizontal="right" vertical="center" indent="1"/>
    </xf>
    <xf numFmtId="3" fontId="6" fillId="0" borderId="21" xfId="4" applyNumberFormat="1" applyFont="1" applyBorder="1" applyAlignment="1">
      <alignment horizontal="right" vertical="center" indent="1"/>
    </xf>
    <xf numFmtId="3" fontId="6" fillId="0" borderId="16" xfId="4" applyNumberFormat="1" applyFont="1" applyBorder="1" applyAlignment="1">
      <alignment horizontal="right" vertical="center" indent="1"/>
    </xf>
    <xf numFmtId="3" fontId="30" fillId="0" borderId="5" xfId="1" applyNumberFormat="1" applyFont="1" applyFill="1" applyBorder="1" applyAlignment="1">
      <alignment horizontal="right" vertical="center" indent="1"/>
    </xf>
    <xf numFmtId="3" fontId="30" fillId="0" borderId="131" xfId="1" applyNumberFormat="1" applyFont="1" applyFill="1" applyBorder="1" applyAlignment="1">
      <alignment horizontal="right" vertical="center" indent="1"/>
    </xf>
    <xf numFmtId="3" fontId="30" fillId="0" borderId="61" xfId="1" applyNumberFormat="1" applyFont="1" applyFill="1" applyBorder="1" applyAlignment="1">
      <alignment horizontal="right" vertical="center" indent="1"/>
    </xf>
    <xf numFmtId="3" fontId="6" fillId="2" borderId="2" xfId="1" applyNumberFormat="1" applyFont="1" applyFill="1" applyBorder="1" applyAlignment="1">
      <alignment horizontal="right" vertical="center" wrapText="1" indent="1"/>
    </xf>
    <xf numFmtId="3" fontId="14" fillId="0" borderId="31" xfId="1" applyNumberFormat="1" applyFont="1" applyFill="1" applyBorder="1" applyAlignment="1" applyProtection="1">
      <alignment horizontal="right" vertical="center" wrapText="1"/>
      <protection locked="0"/>
    </xf>
    <xf numFmtId="3" fontId="14" fillId="0" borderId="12" xfId="1" applyNumberFormat="1" applyFont="1" applyFill="1" applyBorder="1" applyAlignment="1" applyProtection="1">
      <alignment horizontal="right" vertical="center" wrapText="1"/>
      <protection locked="0"/>
    </xf>
    <xf numFmtId="3" fontId="14" fillId="0" borderId="6" xfId="1" applyNumberFormat="1" applyFont="1" applyFill="1" applyBorder="1" applyAlignment="1" applyProtection="1">
      <alignment horizontal="right" vertical="center" wrapText="1"/>
      <protection locked="0"/>
    </xf>
    <xf numFmtId="3" fontId="14" fillId="0" borderId="43" xfId="1" applyNumberFormat="1" applyFont="1" applyFill="1" applyBorder="1" applyAlignment="1" applyProtection="1">
      <alignment horizontal="right" vertical="center" wrapText="1"/>
      <protection locked="0"/>
    </xf>
    <xf numFmtId="3" fontId="26" fillId="0" borderId="56" xfId="0" applyNumberFormat="1" applyFont="1" applyBorder="1" applyAlignment="1">
      <alignment horizontal="right" vertical="center"/>
    </xf>
    <xf numFmtId="3" fontId="26" fillId="0" borderId="43" xfId="0" applyNumberFormat="1" applyFont="1" applyBorder="1" applyAlignment="1">
      <alignment horizontal="right" vertical="center"/>
    </xf>
    <xf numFmtId="3" fontId="14" fillId="0" borderId="23" xfId="1" applyNumberFormat="1" applyFont="1" applyFill="1" applyBorder="1" applyAlignment="1" applyProtection="1">
      <alignment horizontal="right" vertical="center" wrapText="1"/>
      <protection locked="0"/>
    </xf>
    <xf numFmtId="3" fontId="14" fillId="0" borderId="13" xfId="1" applyNumberFormat="1" applyFont="1" applyFill="1" applyBorder="1" applyAlignment="1" applyProtection="1">
      <alignment horizontal="right" vertical="center" wrapText="1"/>
      <protection locked="0"/>
    </xf>
    <xf numFmtId="3" fontId="14" fillId="0" borderId="7" xfId="1" applyNumberFormat="1" applyFont="1" applyFill="1" applyBorder="1" applyAlignment="1" applyProtection="1">
      <alignment horizontal="right" vertical="center" wrapText="1"/>
      <protection locked="0"/>
    </xf>
    <xf numFmtId="3" fontId="14" fillId="0" borderId="72" xfId="1" applyNumberFormat="1" applyFont="1" applyFill="1" applyBorder="1" applyAlignment="1" applyProtection="1">
      <alignment horizontal="right" vertical="center" wrapText="1"/>
      <protection locked="0"/>
    </xf>
    <xf numFmtId="3" fontId="26" fillId="0" borderId="4" xfId="0" applyNumberFormat="1" applyFont="1" applyBorder="1" applyAlignment="1">
      <alignment horizontal="right" vertical="center"/>
    </xf>
    <xf numFmtId="3" fontId="26" fillId="0" borderId="72" xfId="0" applyNumberFormat="1" applyFont="1" applyBorder="1" applyAlignment="1">
      <alignment horizontal="right" vertical="center"/>
    </xf>
    <xf numFmtId="3" fontId="14" fillId="0" borderId="5" xfId="1" applyNumberFormat="1" applyFont="1" applyFill="1" applyBorder="1" applyAlignment="1" applyProtection="1">
      <alignment horizontal="right" vertical="center" wrapText="1"/>
      <protection locked="0"/>
    </xf>
    <xf numFmtId="3" fontId="14" fillId="0" borderId="61" xfId="1" applyNumberFormat="1" applyFont="1" applyFill="1" applyBorder="1" applyAlignment="1" applyProtection="1">
      <alignment horizontal="right" vertical="center" wrapText="1"/>
      <protection locked="0"/>
    </xf>
    <xf numFmtId="3" fontId="14" fillId="0" borderId="24" xfId="1" applyNumberFormat="1" applyFont="1" applyFill="1" applyBorder="1" applyAlignment="1" applyProtection="1">
      <alignment horizontal="right" vertical="center" wrapText="1"/>
      <protection locked="0"/>
    </xf>
    <xf numFmtId="3" fontId="14" fillId="0" borderId="91" xfId="1" applyNumberFormat="1" applyFont="1" applyFill="1" applyBorder="1" applyAlignment="1" applyProtection="1">
      <alignment horizontal="right" vertical="center" wrapText="1"/>
      <protection locked="0"/>
    </xf>
    <xf numFmtId="3" fontId="26" fillId="0" borderId="5" xfId="0" applyNumberFormat="1" applyFont="1" applyBorder="1" applyAlignment="1">
      <alignment horizontal="right" vertical="center"/>
    </xf>
    <xf numFmtId="3" fontId="26" fillId="0" borderId="91" xfId="0" applyNumberFormat="1" applyFont="1" applyBorder="1" applyAlignment="1">
      <alignment horizontal="right" vertical="center"/>
    </xf>
    <xf numFmtId="3" fontId="26" fillId="0" borderId="132" xfId="0" applyNumberFormat="1" applyFont="1" applyBorder="1" applyAlignment="1">
      <alignment horizontal="right" vertical="center"/>
    </xf>
    <xf numFmtId="3" fontId="43" fillId="0" borderId="9" xfId="1" applyNumberFormat="1" applyFont="1" applyFill="1" applyBorder="1" applyAlignment="1" applyProtection="1">
      <alignment horizontal="right" vertical="center" wrapText="1"/>
      <protection locked="0"/>
    </xf>
    <xf numFmtId="3" fontId="43" fillId="0" borderId="47" xfId="1" applyNumberFormat="1" applyFont="1" applyFill="1" applyBorder="1" applyAlignment="1" applyProtection="1">
      <alignment horizontal="right" vertical="center" wrapText="1"/>
      <protection locked="0"/>
    </xf>
    <xf numFmtId="3" fontId="43" fillId="0" borderId="10" xfId="1" applyNumberFormat="1" applyFont="1" applyFill="1" applyBorder="1" applyAlignment="1" applyProtection="1">
      <alignment horizontal="right" vertical="center" wrapText="1"/>
      <protection locked="0"/>
    </xf>
    <xf numFmtId="3" fontId="43" fillId="0" borderId="26" xfId="1" applyNumberFormat="1" applyFont="1" applyFill="1" applyBorder="1" applyAlignment="1" applyProtection="1">
      <alignment horizontal="right" vertical="center" wrapText="1"/>
      <protection locked="0"/>
    </xf>
    <xf numFmtId="3" fontId="21" fillId="0" borderId="9" xfId="0" applyNumberFormat="1" applyFont="1" applyBorder="1" applyAlignment="1">
      <alignment horizontal="right" vertical="center"/>
    </xf>
    <xf numFmtId="3" fontId="21" fillId="0" borderId="26" xfId="0" applyNumberFormat="1" applyFont="1" applyBorder="1" applyAlignment="1">
      <alignment horizontal="right" vertical="center"/>
    </xf>
    <xf numFmtId="3" fontId="21" fillId="0" borderId="8" xfId="0" applyNumberFormat="1" applyFont="1" applyBorder="1" applyAlignment="1">
      <alignment horizontal="right" vertical="center"/>
    </xf>
    <xf numFmtId="3" fontId="14" fillId="0" borderId="21" xfId="1" applyNumberFormat="1" applyFont="1" applyFill="1" applyBorder="1" applyAlignment="1" applyProtection="1">
      <alignment horizontal="right" vertical="center" wrapText="1"/>
      <protection locked="0"/>
    </xf>
    <xf numFmtId="3" fontId="14" fillId="0" borderId="16" xfId="1" applyNumberFormat="1" applyFont="1" applyFill="1" applyBorder="1" applyAlignment="1" applyProtection="1">
      <alignment horizontal="right" vertical="center" wrapText="1"/>
      <protection locked="0"/>
    </xf>
    <xf numFmtId="3" fontId="14" fillId="0" borderId="1" xfId="1" applyNumberFormat="1" applyFont="1" applyFill="1" applyBorder="1" applyAlignment="1" applyProtection="1">
      <alignment horizontal="right" vertical="center" wrapText="1"/>
      <protection locked="0"/>
    </xf>
    <xf numFmtId="3" fontId="22" fillId="0" borderId="35" xfId="1" applyNumberFormat="1" applyFont="1" applyFill="1" applyBorder="1" applyAlignment="1" applyProtection="1">
      <alignment horizontal="right" vertical="center" wrapText="1"/>
      <protection locked="0"/>
    </xf>
    <xf numFmtId="3" fontId="22" fillId="0" borderId="36" xfId="1" applyNumberFormat="1" applyFont="1" applyFill="1" applyBorder="1" applyAlignment="1" applyProtection="1">
      <alignment horizontal="right" vertical="center" wrapText="1"/>
      <protection locked="0"/>
    </xf>
    <xf numFmtId="3" fontId="22" fillId="0" borderId="62" xfId="1" applyNumberFormat="1" applyFont="1" applyFill="1" applyBorder="1" applyAlignment="1" applyProtection="1">
      <alignment horizontal="right" vertical="center" wrapText="1"/>
      <protection locked="0"/>
    </xf>
    <xf numFmtId="3" fontId="42" fillId="0" borderId="0" xfId="1" applyNumberFormat="1" applyFont="1" applyAlignment="1" applyProtection="1">
      <alignment horizontal="left" vertical="center"/>
      <protection locked="0"/>
    </xf>
    <xf numFmtId="0" fontId="24" fillId="0" borderId="72" xfId="0" applyFont="1" applyBorder="1" applyAlignment="1">
      <alignment horizontal="right" vertical="center"/>
    </xf>
    <xf numFmtId="3" fontId="12" fillId="0" borderId="13" xfId="0" applyNumberFormat="1" applyFont="1" applyBorder="1" applyAlignment="1">
      <alignment horizontal="right" vertical="center" indent="1"/>
    </xf>
    <xf numFmtId="3" fontId="12" fillId="0" borderId="7" xfId="0" applyNumberFormat="1" applyFont="1" applyBorder="1" applyAlignment="1">
      <alignment horizontal="right" vertical="center" indent="1"/>
    </xf>
    <xf numFmtId="3" fontId="6" fillId="0" borderId="7" xfId="1" applyNumberFormat="1" applyFont="1" applyFill="1" applyBorder="1" applyAlignment="1">
      <alignment horizontal="right" vertical="center" indent="1"/>
    </xf>
    <xf numFmtId="3" fontId="6" fillId="0" borderId="89" xfId="1" applyNumberFormat="1" applyFont="1" applyFill="1" applyBorder="1" applyAlignment="1">
      <alignment horizontal="right" vertical="center" indent="1"/>
    </xf>
    <xf numFmtId="3" fontId="12" fillId="0" borderId="129" xfId="0" applyNumberFormat="1" applyFont="1" applyBorder="1" applyAlignment="1">
      <alignment horizontal="right" vertical="center" indent="1"/>
    </xf>
    <xf numFmtId="3" fontId="6" fillId="0" borderId="72" xfId="1" applyNumberFormat="1" applyFont="1" applyFill="1" applyBorder="1" applyAlignment="1">
      <alignment horizontal="right" vertical="center" indent="1"/>
    </xf>
    <xf numFmtId="3" fontId="12" fillId="0" borderId="57" xfId="0" applyNumberFormat="1" applyFont="1" applyFill="1" applyBorder="1" applyAlignment="1">
      <alignment horizontal="right" vertical="center"/>
    </xf>
    <xf numFmtId="3" fontId="12" fillId="0" borderId="23" xfId="0" applyNumberFormat="1" applyFont="1" applyBorder="1" applyAlignment="1">
      <alignment horizontal="right" vertical="center" indent="1"/>
    </xf>
    <xf numFmtId="0" fontId="13" fillId="0" borderId="0" xfId="0" applyFont="1" applyAlignment="1">
      <alignment vertical="center"/>
    </xf>
    <xf numFmtId="0" fontId="13" fillId="0" borderId="72" xfId="0" applyFont="1" applyBorder="1" applyAlignment="1">
      <alignment horizontal="left" vertical="center"/>
    </xf>
    <xf numFmtId="3" fontId="8" fillId="0" borderId="7" xfId="1" applyNumberFormat="1" applyFont="1" applyFill="1" applyBorder="1" applyAlignment="1">
      <alignment horizontal="right" vertical="center" indent="1"/>
    </xf>
    <xf numFmtId="3" fontId="8" fillId="0" borderId="89" xfId="1" applyNumberFormat="1" applyFont="1" applyFill="1" applyBorder="1" applyAlignment="1">
      <alignment horizontal="right" vertical="center" indent="1"/>
    </xf>
    <xf numFmtId="3" fontId="8" fillId="0" borderId="128" xfId="1" applyNumberFormat="1" applyFont="1" applyFill="1" applyBorder="1" applyAlignment="1">
      <alignment horizontal="right" vertical="center" indent="1"/>
    </xf>
    <xf numFmtId="3" fontId="13" fillId="0" borderId="129" xfId="0" applyNumberFormat="1" applyFont="1" applyBorder="1" applyAlignment="1">
      <alignment horizontal="right" vertical="center" indent="1"/>
    </xf>
    <xf numFmtId="3" fontId="13" fillId="0" borderId="57" xfId="0" applyNumberFormat="1" applyFont="1" applyFill="1" applyBorder="1" applyAlignment="1">
      <alignment horizontal="right" vertical="center"/>
    </xf>
    <xf numFmtId="0" fontId="12" fillId="0" borderId="72" xfId="0" applyFont="1" applyBorder="1" applyAlignment="1">
      <alignment horizontal="left" vertical="center"/>
    </xf>
    <xf numFmtId="3" fontId="12" fillId="0" borderId="128" xfId="0" applyNumberFormat="1" applyFont="1" applyBorder="1" applyAlignment="1">
      <alignment horizontal="right" vertical="center" indent="1"/>
    </xf>
    <xf numFmtId="0" fontId="13" fillId="0" borderId="23" xfId="0" applyFont="1" applyBorder="1" applyAlignment="1">
      <alignment horizontal="center" vertical="center"/>
    </xf>
    <xf numFmtId="0" fontId="30" fillId="10" borderId="73" xfId="1" applyFont="1" applyFill="1" applyBorder="1" applyAlignment="1">
      <alignment vertical="center"/>
    </xf>
    <xf numFmtId="0" fontId="30" fillId="10" borderId="74" xfId="1" applyFont="1" applyFill="1" applyBorder="1" applyAlignment="1">
      <alignment vertical="center"/>
    </xf>
    <xf numFmtId="0" fontId="30" fillId="10" borderId="75" xfId="1" applyFont="1" applyFill="1" applyBorder="1" applyAlignment="1">
      <alignment vertical="center"/>
    </xf>
    <xf numFmtId="0" fontId="30" fillId="10" borderId="76" xfId="1" applyFont="1" applyFill="1" applyBorder="1" applyAlignment="1">
      <alignment horizontal="center" vertical="center"/>
    </xf>
    <xf numFmtId="3" fontId="30" fillId="10" borderId="76" xfId="1" applyNumberFormat="1" applyFont="1" applyFill="1" applyBorder="1" applyAlignment="1">
      <alignment horizontal="right" vertical="center" indent="1"/>
    </xf>
    <xf numFmtId="3" fontId="30" fillId="10" borderId="124" xfId="1" applyNumberFormat="1" applyFont="1" applyFill="1" applyBorder="1" applyAlignment="1">
      <alignment horizontal="right" vertical="center" indent="1"/>
    </xf>
    <xf numFmtId="3" fontId="30" fillId="10" borderId="125" xfId="1" applyNumberFormat="1" applyFont="1" applyFill="1" applyBorder="1" applyAlignment="1">
      <alignment horizontal="right" vertical="center" indent="1"/>
    </xf>
    <xf numFmtId="0" fontId="30" fillId="10" borderId="74" xfId="3" applyFont="1" applyFill="1" applyBorder="1" applyAlignment="1">
      <alignment horizontal="right" vertical="center"/>
    </xf>
    <xf numFmtId="0" fontId="30" fillId="10" borderId="74" xfId="3" applyFont="1" applyFill="1" applyBorder="1" applyAlignment="1">
      <alignment horizontal="left" vertical="center"/>
    </xf>
    <xf numFmtId="0" fontId="42" fillId="11" borderId="23" xfId="0" applyFont="1" applyFill="1" applyBorder="1" applyAlignment="1">
      <alignment horizontal="center" vertical="center"/>
    </xf>
    <xf numFmtId="3" fontId="30" fillId="11" borderId="7" xfId="1" applyNumberFormat="1" applyFont="1" applyFill="1" applyBorder="1" applyAlignment="1">
      <alignment horizontal="right" vertical="center" indent="1"/>
    </xf>
    <xf numFmtId="3" fontId="30" fillId="11" borderId="72" xfId="1" applyNumberFormat="1" applyFont="1" applyFill="1" applyBorder="1" applyAlignment="1">
      <alignment horizontal="right" vertical="center" indent="1"/>
    </xf>
    <xf numFmtId="3" fontId="30" fillId="11" borderId="23" xfId="1" applyNumberFormat="1" applyFont="1" applyFill="1" applyBorder="1" applyAlignment="1">
      <alignment horizontal="right" vertical="center" indent="1"/>
    </xf>
    <xf numFmtId="0" fontId="45" fillId="11" borderId="23" xfId="0" applyFont="1" applyFill="1" applyBorder="1" applyAlignment="1">
      <alignment horizontal="center" vertical="center"/>
    </xf>
    <xf numFmtId="0" fontId="45" fillId="11" borderId="72" xfId="0" applyFont="1" applyFill="1" applyBorder="1" applyAlignment="1">
      <alignment horizontal="left" vertical="center"/>
    </xf>
    <xf numFmtId="3" fontId="30" fillId="11" borderId="89" xfId="1" applyNumberFormat="1" applyFont="1" applyFill="1" applyBorder="1" applyAlignment="1">
      <alignment horizontal="right" vertical="center" indent="1"/>
    </xf>
    <xf numFmtId="3" fontId="30" fillId="11" borderId="128" xfId="1" applyNumberFormat="1" applyFont="1" applyFill="1" applyBorder="1" applyAlignment="1">
      <alignment horizontal="right" vertical="center" indent="1"/>
    </xf>
    <xf numFmtId="3" fontId="30" fillId="11" borderId="129" xfId="1" applyNumberFormat="1" applyFont="1" applyFill="1" applyBorder="1" applyAlignment="1">
      <alignment horizontal="right" vertical="center" indent="1"/>
    </xf>
    <xf numFmtId="3" fontId="30" fillId="11" borderId="13" xfId="1" applyNumberFormat="1" applyFont="1" applyFill="1" applyBorder="1" applyAlignment="1">
      <alignment horizontal="right" vertical="center" indent="1"/>
    </xf>
    <xf numFmtId="0" fontId="45" fillId="11" borderId="43" xfId="0" applyFont="1" applyFill="1" applyBorder="1" applyAlignment="1">
      <alignment horizontal="left" vertical="center"/>
    </xf>
    <xf numFmtId="0" fontId="45" fillId="11" borderId="31" xfId="0" applyFont="1" applyFill="1" applyBorder="1" applyAlignment="1">
      <alignment horizontal="center" vertical="center"/>
    </xf>
    <xf numFmtId="0" fontId="45" fillId="11" borderId="133" xfId="0" applyFont="1" applyFill="1" applyBorder="1" applyAlignment="1">
      <alignment horizontal="center" vertical="center"/>
    </xf>
    <xf numFmtId="49" fontId="30" fillId="11" borderId="13" xfId="1" applyNumberFormat="1" applyFont="1" applyFill="1" applyBorder="1" applyAlignment="1">
      <alignment horizontal="center" vertical="center"/>
    </xf>
    <xf numFmtId="0" fontId="51" fillId="11" borderId="105" xfId="0" applyFont="1" applyFill="1" applyBorder="1" applyAlignment="1">
      <alignment horizontal="center" vertical="center"/>
    </xf>
    <xf numFmtId="0" fontId="30" fillId="12" borderId="17" xfId="1" applyFont="1" applyFill="1" applyBorder="1" applyAlignment="1" applyProtection="1">
      <alignment horizontal="center" vertical="center"/>
      <protection locked="0"/>
    </xf>
    <xf numFmtId="0" fontId="31" fillId="12" borderId="134" xfId="1" applyFont="1" applyFill="1" applyBorder="1" applyAlignment="1" applyProtection="1">
      <alignment vertical="center" readingOrder="1"/>
      <protection locked="0"/>
    </xf>
    <xf numFmtId="0" fontId="31" fillId="12" borderId="60" xfId="1" applyFont="1" applyFill="1" applyBorder="1" applyAlignment="1" applyProtection="1">
      <alignment vertical="center"/>
      <protection locked="0"/>
    </xf>
    <xf numFmtId="3" fontId="30" fillId="12" borderId="18" xfId="1" applyNumberFormat="1" applyFont="1" applyFill="1" applyBorder="1" applyAlignment="1">
      <alignment horizontal="right" vertical="center" indent="1"/>
    </xf>
    <xf numFmtId="3" fontId="30" fillId="12" borderId="19" xfId="1" applyNumberFormat="1" applyFont="1" applyFill="1" applyBorder="1" applyAlignment="1">
      <alignment horizontal="right" vertical="center" indent="1"/>
    </xf>
    <xf numFmtId="3" fontId="30" fillId="12" borderId="135" xfId="1" applyNumberFormat="1" applyFont="1" applyFill="1" applyBorder="1" applyAlignment="1">
      <alignment horizontal="right" vertical="center" indent="1"/>
    </xf>
    <xf numFmtId="3" fontId="30" fillId="12" borderId="34" xfId="1" applyNumberFormat="1" applyFont="1" applyFill="1" applyBorder="1" applyAlignment="1">
      <alignment horizontal="right" vertical="center" indent="1"/>
    </xf>
    <xf numFmtId="0" fontId="45" fillId="12" borderId="23" xfId="0" applyFont="1" applyFill="1" applyBorder="1" applyAlignment="1">
      <alignment horizontal="center" vertical="center"/>
    </xf>
    <xf numFmtId="0" fontId="45" fillId="12" borderId="0" xfId="0" applyFont="1" applyFill="1" applyBorder="1" applyAlignment="1">
      <alignment horizontal="center" vertical="center"/>
    </xf>
    <xf numFmtId="0" fontId="45" fillId="12" borderId="82" xfId="0" applyFont="1" applyFill="1" applyBorder="1" applyAlignment="1">
      <alignment horizontal="center" vertical="center"/>
    </xf>
    <xf numFmtId="3" fontId="30" fillId="12" borderId="58" xfId="1" applyNumberFormat="1" applyFont="1" applyFill="1" applyBorder="1" applyAlignment="1">
      <alignment horizontal="right" vertical="center" indent="1"/>
    </xf>
    <xf numFmtId="3" fontId="30" fillId="12" borderId="59" xfId="1" applyNumberFormat="1" applyFont="1" applyFill="1" applyBorder="1" applyAlignment="1">
      <alignment horizontal="right" vertical="center" indent="1"/>
    </xf>
    <xf numFmtId="3" fontId="30" fillId="12" borderId="98" xfId="1" applyNumberFormat="1" applyFont="1" applyFill="1" applyBorder="1" applyAlignment="1">
      <alignment horizontal="right" vertical="center" indent="1"/>
    </xf>
    <xf numFmtId="3" fontId="30" fillId="12" borderId="7" xfId="1" applyNumberFormat="1" applyFont="1" applyFill="1" applyBorder="1" applyAlignment="1">
      <alignment horizontal="right" vertical="center" indent="1"/>
    </xf>
    <xf numFmtId="3" fontId="30" fillId="12" borderId="72" xfId="1" applyNumberFormat="1" applyFont="1" applyFill="1" applyBorder="1" applyAlignment="1">
      <alignment horizontal="right" vertical="center" indent="1"/>
    </xf>
    <xf numFmtId="0" fontId="42" fillId="12" borderId="9" xfId="0" applyFont="1" applyFill="1" applyBorder="1" applyAlignment="1">
      <alignment horizontal="center" vertical="center"/>
    </xf>
    <xf numFmtId="0" fontId="21" fillId="12" borderId="136" xfId="0" applyFont="1" applyFill="1" applyBorder="1" applyAlignment="1">
      <alignment horizontal="left" vertical="center"/>
    </xf>
    <xf numFmtId="0" fontId="1" fillId="12" borderId="70" xfId="0" applyFont="1" applyFill="1" applyBorder="1" applyAlignment="1">
      <alignment vertical="center"/>
    </xf>
    <xf numFmtId="3" fontId="30" fillId="12" borderId="10" xfId="1" applyNumberFormat="1" applyFont="1" applyFill="1" applyBorder="1" applyAlignment="1">
      <alignment horizontal="right" vertical="center" indent="1"/>
    </xf>
    <xf numFmtId="3" fontId="30" fillId="12" borderId="26" xfId="1" applyNumberFormat="1" applyFont="1" applyFill="1" applyBorder="1" applyAlignment="1">
      <alignment horizontal="right" vertical="center" indent="1"/>
    </xf>
    <xf numFmtId="3" fontId="30" fillId="12" borderId="9" xfId="1" applyNumberFormat="1" applyFont="1" applyFill="1" applyBorder="1" applyAlignment="1">
      <alignment horizontal="right" vertical="center" indent="1"/>
    </xf>
    <xf numFmtId="3" fontId="30" fillId="12" borderId="23" xfId="1" applyNumberFormat="1" applyFont="1" applyFill="1" applyBorder="1" applyAlignment="1">
      <alignment horizontal="right" vertical="center" indent="1"/>
    </xf>
    <xf numFmtId="0" fontId="45" fillId="12" borderId="72" xfId="0" applyFont="1" applyFill="1" applyBorder="1" applyAlignment="1">
      <alignment horizontal="left" vertical="center"/>
    </xf>
    <xf numFmtId="3" fontId="30" fillId="12" borderId="137" xfId="1" applyNumberFormat="1" applyFont="1" applyFill="1" applyBorder="1" applyAlignment="1">
      <alignment horizontal="right" vertical="center" indent="1"/>
    </xf>
    <xf numFmtId="3" fontId="30" fillId="12" borderId="138" xfId="1" applyNumberFormat="1" applyFont="1" applyFill="1" applyBorder="1" applyAlignment="1">
      <alignment horizontal="right" vertical="center" indent="1"/>
    </xf>
    <xf numFmtId="3" fontId="30" fillId="12" borderId="111" xfId="1" applyNumberFormat="1" applyFont="1" applyFill="1" applyBorder="1" applyAlignment="1">
      <alignment horizontal="right" vertical="center" indent="1"/>
    </xf>
    <xf numFmtId="3" fontId="30" fillId="12" borderId="89" xfId="1" applyNumberFormat="1" applyFont="1" applyFill="1" applyBorder="1" applyAlignment="1">
      <alignment horizontal="right" vertical="center" indent="1"/>
    </xf>
    <xf numFmtId="3" fontId="30" fillId="12" borderId="129" xfId="1" applyNumberFormat="1" applyFont="1" applyFill="1" applyBorder="1" applyAlignment="1">
      <alignment horizontal="right" vertical="center" indent="1"/>
    </xf>
    <xf numFmtId="3" fontId="30" fillId="12" borderId="13" xfId="1" applyNumberFormat="1" applyFont="1" applyFill="1" applyBorder="1" applyAlignment="1">
      <alignment horizontal="right" vertical="center" indent="1"/>
    </xf>
    <xf numFmtId="0" fontId="45" fillId="12" borderId="26" xfId="0" applyFont="1" applyFill="1" applyBorder="1" applyAlignment="1">
      <alignment vertical="center"/>
    </xf>
    <xf numFmtId="3" fontId="30" fillId="12" borderId="139" xfId="1" applyNumberFormat="1" applyFont="1" applyFill="1" applyBorder="1" applyAlignment="1">
      <alignment horizontal="right" vertical="center" indent="1"/>
    </xf>
    <xf numFmtId="3" fontId="30" fillId="12" borderId="140" xfId="1" applyNumberFormat="1" applyFont="1" applyFill="1" applyBorder="1" applyAlignment="1">
      <alignment horizontal="right" vertical="center" indent="1"/>
    </xf>
    <xf numFmtId="3" fontId="30" fillId="12" borderId="47" xfId="1" applyNumberFormat="1" applyFont="1" applyFill="1" applyBorder="1" applyAlignment="1">
      <alignment horizontal="right" vertical="center" indent="1"/>
    </xf>
    <xf numFmtId="0" fontId="14" fillId="12" borderId="9" xfId="4" applyFont="1" applyFill="1" applyBorder="1" applyAlignment="1">
      <alignment horizontal="center" vertical="center"/>
    </xf>
    <xf numFmtId="3" fontId="22" fillId="12" borderId="49" xfId="1" applyNumberFormat="1" applyFont="1" applyFill="1" applyBorder="1" applyAlignment="1" applyProtection="1">
      <alignment horizontal="left" vertical="center"/>
      <protection locked="0"/>
    </xf>
    <xf numFmtId="3" fontId="22" fillId="12" borderId="48" xfId="1" applyNumberFormat="1" applyFont="1" applyFill="1" applyBorder="1" applyAlignment="1" applyProtection="1">
      <alignment horizontal="right" vertical="center"/>
      <protection locked="0"/>
    </xf>
    <xf numFmtId="0" fontId="45" fillId="12" borderId="18" xfId="0" applyFont="1" applyFill="1" applyBorder="1" applyAlignment="1">
      <alignment horizontal="center" vertical="center"/>
    </xf>
    <xf numFmtId="0" fontId="45" fillId="12" borderId="141" xfId="0" applyFont="1" applyFill="1" applyBorder="1" applyAlignment="1">
      <alignment horizontal="center" vertical="center"/>
    </xf>
    <xf numFmtId="49" fontId="30" fillId="12" borderId="111" xfId="1" applyNumberFormat="1" applyFont="1" applyFill="1" applyBorder="1" applyAlignment="1">
      <alignment horizontal="center" vertical="center"/>
    </xf>
    <xf numFmtId="0" fontId="51" fillId="12" borderId="105" xfId="0" applyFont="1" applyFill="1" applyBorder="1" applyAlignment="1">
      <alignment horizontal="center" vertical="center"/>
    </xf>
    <xf numFmtId="49" fontId="30" fillId="12" borderId="13" xfId="1" applyNumberFormat="1" applyFont="1" applyFill="1" applyBorder="1" applyAlignment="1">
      <alignment horizontal="center" vertical="center"/>
    </xf>
    <xf numFmtId="0" fontId="45" fillId="12" borderId="49" xfId="0" applyFont="1" applyFill="1" applyBorder="1" applyAlignment="1">
      <alignment vertical="center"/>
    </xf>
    <xf numFmtId="0" fontId="45" fillId="12" borderId="142" xfId="0" applyFont="1" applyFill="1" applyBorder="1" applyAlignment="1">
      <alignment horizontal="center" vertical="center"/>
    </xf>
    <xf numFmtId="49" fontId="30" fillId="12" borderId="47" xfId="1" applyNumberFormat="1" applyFont="1" applyFill="1" applyBorder="1" applyAlignment="1">
      <alignment horizontal="center" vertical="center"/>
    </xf>
    <xf numFmtId="0" fontId="12" fillId="11" borderId="1" xfId="0" applyFont="1" applyFill="1" applyBorder="1" applyAlignment="1">
      <alignment horizontal="center" vertical="center" wrapText="1" shrinkToFit="1"/>
    </xf>
    <xf numFmtId="0" fontId="30" fillId="11" borderId="2" xfId="1" applyFont="1" applyFill="1" applyBorder="1" applyAlignment="1" applyProtection="1">
      <alignment horizontal="center" vertical="center"/>
      <protection locked="0"/>
    </xf>
    <xf numFmtId="3" fontId="30" fillId="11" borderId="23" xfId="1" applyNumberFormat="1" applyFont="1" applyFill="1" applyBorder="1" applyAlignment="1" applyProtection="1">
      <alignment horizontal="right" vertical="center" indent="1"/>
      <protection locked="0"/>
    </xf>
    <xf numFmtId="3" fontId="30" fillId="11" borderId="7" xfId="1" applyNumberFormat="1" applyFont="1" applyFill="1" applyBorder="1" applyAlignment="1" applyProtection="1">
      <alignment horizontal="right" vertical="center" indent="1"/>
      <protection locked="0"/>
    </xf>
    <xf numFmtId="3" fontId="30" fillId="11" borderId="29" xfId="1" applyNumberFormat="1" applyFont="1" applyFill="1" applyBorder="1" applyAlignment="1">
      <alignment horizontal="right" vertical="center" indent="1"/>
    </xf>
    <xf numFmtId="3" fontId="30" fillId="11" borderId="72" xfId="1" applyNumberFormat="1" applyFont="1" applyFill="1" applyBorder="1" applyAlignment="1" applyProtection="1">
      <alignment horizontal="right" vertical="center" indent="1"/>
      <protection locked="0"/>
    </xf>
    <xf numFmtId="3" fontId="30" fillId="11" borderId="13" xfId="1" applyNumberFormat="1" applyFont="1" applyFill="1" applyBorder="1" applyAlignment="1" applyProtection="1">
      <alignment horizontal="right" vertical="center" indent="1"/>
      <protection locked="0"/>
    </xf>
    <xf numFmtId="0" fontId="30" fillId="11" borderId="120" xfId="1" applyFont="1" applyFill="1" applyBorder="1" applyAlignment="1" applyProtection="1">
      <alignment horizontal="center" vertical="center"/>
      <protection locked="0"/>
    </xf>
    <xf numFmtId="3" fontId="30" fillId="11" borderId="143" xfId="1" applyNumberFormat="1" applyFont="1" applyFill="1" applyBorder="1" applyAlignment="1" applyProtection="1">
      <alignment horizontal="right" vertical="center" indent="1"/>
      <protection locked="0"/>
    </xf>
    <xf numFmtId="3" fontId="30" fillId="11" borderId="144" xfId="1" applyNumberFormat="1" applyFont="1" applyFill="1" applyBorder="1" applyAlignment="1" applyProtection="1">
      <alignment horizontal="right" vertical="center" indent="1"/>
      <protection locked="0"/>
    </xf>
    <xf numFmtId="3" fontId="30" fillId="11" borderId="46" xfId="1" applyNumberFormat="1" applyFont="1" applyFill="1" applyBorder="1" applyAlignment="1">
      <alignment horizontal="right" vertical="center" indent="1"/>
    </xf>
    <xf numFmtId="3" fontId="30" fillId="11" borderId="145" xfId="1" applyNumberFormat="1" applyFont="1" applyFill="1" applyBorder="1" applyAlignment="1" applyProtection="1">
      <alignment horizontal="right" vertical="center" indent="1"/>
      <protection locked="0"/>
    </xf>
    <xf numFmtId="3" fontId="30" fillId="11" borderId="146" xfId="1" applyNumberFormat="1" applyFont="1" applyFill="1" applyBorder="1" applyAlignment="1" applyProtection="1">
      <alignment horizontal="right" vertical="center" indent="1"/>
      <protection locked="0"/>
    </xf>
    <xf numFmtId="0" fontId="30" fillId="11" borderId="3" xfId="1" applyFont="1" applyFill="1" applyBorder="1" applyAlignment="1" applyProtection="1">
      <alignment horizontal="center" vertical="center"/>
      <protection locked="0"/>
    </xf>
    <xf numFmtId="3" fontId="30" fillId="11" borderId="61" xfId="1" applyNumberFormat="1" applyFont="1" applyFill="1" applyBorder="1" applyAlignment="1" applyProtection="1">
      <alignment horizontal="right" vertical="center" indent="1"/>
      <protection locked="0"/>
    </xf>
    <xf numFmtId="3" fontId="30" fillId="11" borderId="24" xfId="1" applyNumberFormat="1" applyFont="1" applyFill="1" applyBorder="1" applyAlignment="1" applyProtection="1">
      <alignment horizontal="right" vertical="center" indent="1"/>
      <protection locked="0"/>
    </xf>
    <xf numFmtId="3" fontId="30" fillId="11" borderId="147" xfId="1" applyNumberFormat="1" applyFont="1" applyFill="1" applyBorder="1" applyAlignment="1">
      <alignment horizontal="right" vertical="center" indent="1"/>
    </xf>
    <xf numFmtId="3" fontId="30" fillId="11" borderId="5" xfId="1" applyNumberFormat="1" applyFont="1" applyFill="1" applyBorder="1" applyAlignment="1" applyProtection="1">
      <alignment horizontal="right" vertical="center" indent="1"/>
      <protection locked="0"/>
    </xf>
    <xf numFmtId="3" fontId="30" fillId="11" borderId="91" xfId="1" applyNumberFormat="1" applyFont="1" applyFill="1" applyBorder="1" applyAlignment="1" applyProtection="1">
      <alignment horizontal="right" vertical="center" indent="1"/>
      <protection locked="0"/>
    </xf>
    <xf numFmtId="3" fontId="56" fillId="0" borderId="2" xfId="0" applyNumberFormat="1" applyFont="1" applyBorder="1" applyAlignment="1">
      <alignment horizontal="right" vertical="center" indent="1"/>
    </xf>
    <xf numFmtId="3" fontId="56" fillId="0" borderId="11" xfId="0" applyNumberFormat="1" applyFont="1" applyBorder="1" applyAlignment="1">
      <alignment horizontal="right" vertical="center" indent="1"/>
    </xf>
    <xf numFmtId="49" fontId="15" fillId="0" borderId="43" xfId="1" applyNumberFormat="1" applyFont="1" applyBorder="1" applyAlignment="1" applyProtection="1">
      <alignment vertical="center" wrapText="1"/>
      <protection locked="0"/>
    </xf>
    <xf numFmtId="0" fontId="6" fillId="0" borderId="93" xfId="1" applyFont="1" applyBorder="1" applyAlignment="1" applyProtection="1">
      <alignment vertical="center" wrapText="1"/>
      <protection locked="0"/>
    </xf>
    <xf numFmtId="3" fontId="30" fillId="0" borderId="7" xfId="1" applyNumberFormat="1" applyFont="1" applyFill="1" applyBorder="1" applyAlignment="1" applyProtection="1">
      <alignment horizontal="right" vertical="center" indent="1"/>
      <protection hidden="1"/>
    </xf>
    <xf numFmtId="3" fontId="6" fillId="0" borderId="7" xfId="1" applyNumberFormat="1" applyFont="1" applyBorder="1" applyAlignment="1" applyProtection="1">
      <alignment vertical="center" wrapText="1"/>
      <protection locked="0"/>
    </xf>
    <xf numFmtId="3" fontId="6" fillId="0" borderId="24" xfId="1" applyNumberFormat="1" applyFont="1" applyBorder="1" applyAlignment="1" applyProtection="1">
      <alignment vertical="center" wrapText="1"/>
      <protection locked="0"/>
    </xf>
    <xf numFmtId="3" fontId="30" fillId="0" borderId="24" xfId="1" applyNumberFormat="1" applyFont="1" applyFill="1" applyBorder="1" applyAlignment="1" applyProtection="1">
      <alignment horizontal="right" vertical="center" indent="1"/>
      <protection hidden="1"/>
    </xf>
    <xf numFmtId="3" fontId="6" fillId="0" borderId="72" xfId="1" applyNumberFormat="1" applyFont="1" applyFill="1" applyBorder="1" applyAlignment="1" applyProtection="1">
      <alignment horizontal="right" vertical="center" indent="1"/>
      <protection locked="0"/>
    </xf>
    <xf numFmtId="3" fontId="6" fillId="0" borderId="91" xfId="1" applyNumberFormat="1" applyFont="1" applyFill="1" applyBorder="1" applyAlignment="1" applyProtection="1">
      <alignment horizontal="right" vertical="center" indent="1"/>
      <protection locked="0"/>
    </xf>
    <xf numFmtId="3" fontId="6" fillId="0" borderId="7" xfId="1" applyNumberFormat="1" applyFont="1" applyFill="1" applyBorder="1" applyAlignment="1" applyProtection="1">
      <alignment horizontal="right" vertical="center" indent="1"/>
      <protection locked="0"/>
    </xf>
    <xf numFmtId="3" fontId="30" fillId="0" borderId="24" xfId="1" applyNumberFormat="1" applyFont="1" applyFill="1" applyBorder="1" applyAlignment="1" applyProtection="1">
      <alignment horizontal="right" vertical="center" indent="1"/>
      <protection locked="0"/>
    </xf>
    <xf numFmtId="3" fontId="30" fillId="0" borderId="72" xfId="1" applyNumberFormat="1" applyFont="1" applyFill="1" applyBorder="1" applyAlignment="1" applyProtection="1">
      <alignment horizontal="right" vertical="center" indent="1"/>
      <protection locked="0"/>
    </xf>
    <xf numFmtId="3" fontId="30" fillId="0" borderId="44" xfId="1" applyNumberFormat="1" applyFont="1" applyFill="1" applyBorder="1" applyAlignment="1" applyProtection="1">
      <alignment horizontal="right" vertical="center" indent="1"/>
      <protection locked="0"/>
    </xf>
    <xf numFmtId="0" fontId="31" fillId="11" borderId="20" xfId="1" applyFont="1" applyFill="1" applyBorder="1" applyAlignment="1" applyProtection="1">
      <alignment horizontal="center" vertical="center" wrapText="1"/>
      <protection locked="0"/>
    </xf>
    <xf numFmtId="0" fontId="31" fillId="11" borderId="9" xfId="1" applyFont="1" applyFill="1" applyBorder="1" applyAlignment="1" applyProtection="1">
      <alignment horizontal="center" vertical="center" wrapText="1"/>
      <protection locked="0"/>
    </xf>
    <xf numFmtId="0" fontId="31" fillId="11" borderId="10" xfId="1" applyFont="1" applyFill="1" applyBorder="1" applyAlignment="1" applyProtection="1">
      <alignment horizontal="center" vertical="center" wrapText="1"/>
      <protection locked="0"/>
    </xf>
    <xf numFmtId="0" fontId="31" fillId="11" borderId="26" xfId="1" applyFont="1" applyFill="1" applyBorder="1" applyAlignment="1" applyProtection="1">
      <alignment horizontal="center" vertical="center" wrapText="1"/>
      <protection locked="0"/>
    </xf>
    <xf numFmtId="0" fontId="31" fillId="11" borderId="20" xfId="1" applyFont="1" applyFill="1" applyBorder="1" applyAlignment="1" applyProtection="1">
      <alignment horizontal="left" vertical="center" wrapText="1"/>
      <protection locked="0"/>
    </xf>
    <xf numFmtId="3" fontId="8" fillId="11" borderId="47" xfId="1" applyNumberFormat="1" applyFont="1" applyFill="1" applyBorder="1" applyAlignment="1" applyProtection="1">
      <alignment horizontal="right" vertical="center" wrapText="1" indent="1"/>
      <protection hidden="1"/>
    </xf>
    <xf numFmtId="3" fontId="8" fillId="11" borderId="48" xfId="1" applyNumberFormat="1" applyFont="1" applyFill="1" applyBorder="1" applyAlignment="1" applyProtection="1">
      <alignment horizontal="right" vertical="center" wrapText="1" indent="1"/>
      <protection hidden="1"/>
    </xf>
    <xf numFmtId="0" fontId="53" fillId="11" borderId="20" xfId="0" applyFont="1" applyFill="1" applyBorder="1" applyAlignment="1">
      <alignment vertical="center"/>
    </xf>
    <xf numFmtId="49" fontId="45" fillId="11" borderId="20" xfId="0" applyNumberFormat="1" applyFont="1" applyFill="1" applyBorder="1" applyAlignment="1">
      <alignment horizontal="center" vertical="center"/>
    </xf>
    <xf numFmtId="3" fontId="45" fillId="11" borderId="20" xfId="0" applyNumberFormat="1" applyFont="1" applyFill="1" applyBorder="1" applyAlignment="1">
      <alignment horizontal="right" vertical="center" indent="1"/>
    </xf>
    <xf numFmtId="49" fontId="13" fillId="11" borderId="20" xfId="0" applyNumberFormat="1" applyFont="1" applyFill="1" applyBorder="1" applyAlignment="1">
      <alignment horizontal="center" vertical="center"/>
    </xf>
    <xf numFmtId="3" fontId="42" fillId="11" borderId="20" xfId="0" applyNumberFormat="1" applyFont="1" applyFill="1" applyBorder="1" applyAlignment="1">
      <alignment horizontal="right" vertical="center" indent="1"/>
    </xf>
    <xf numFmtId="0" fontId="6" fillId="11" borderId="31" xfId="1" applyFont="1" applyFill="1" applyBorder="1" applyAlignment="1" applyProtection="1">
      <alignment horizontal="center" vertical="center"/>
      <protection locked="0"/>
    </xf>
    <xf numFmtId="3" fontId="6" fillId="11" borderId="7" xfId="1" applyNumberFormat="1" applyFont="1" applyFill="1" applyBorder="1" applyAlignment="1" applyProtection="1">
      <alignment horizontal="right" vertical="center" wrapText="1" indent="1"/>
      <protection locked="0"/>
    </xf>
    <xf numFmtId="3" fontId="6" fillId="11" borderId="72" xfId="1" applyNumberFormat="1" applyFont="1" applyFill="1" applyBorder="1" applyAlignment="1" applyProtection="1">
      <alignment horizontal="right" vertical="center" wrapText="1" indent="1"/>
      <protection hidden="1"/>
    </xf>
    <xf numFmtId="0" fontId="6" fillId="11" borderId="23" xfId="1" applyFont="1" applyFill="1" applyBorder="1" applyAlignment="1" applyProtection="1">
      <alignment horizontal="center" vertical="center"/>
      <protection locked="0"/>
    </xf>
    <xf numFmtId="0" fontId="6" fillId="11" borderId="21" xfId="1" applyFont="1" applyFill="1" applyBorder="1" applyAlignment="1" applyProtection="1">
      <alignment horizontal="center" vertical="center"/>
      <protection locked="0"/>
    </xf>
    <xf numFmtId="3" fontId="6" fillId="11" borderId="16" xfId="1" applyNumberFormat="1" applyFont="1" applyFill="1" applyBorder="1" applyAlignment="1" applyProtection="1">
      <alignment horizontal="right" vertical="center" indent="1"/>
      <protection locked="0"/>
    </xf>
    <xf numFmtId="3" fontId="6" fillId="11" borderId="1" xfId="1" applyNumberFormat="1" applyFont="1" applyFill="1" applyBorder="1" applyAlignment="1" applyProtection="1">
      <alignment horizontal="right" vertical="center" wrapText="1" indent="1"/>
      <protection hidden="1"/>
    </xf>
    <xf numFmtId="0" fontId="30" fillId="11" borderId="98" xfId="1" applyFont="1" applyFill="1" applyBorder="1" applyAlignment="1">
      <alignment horizontal="center" vertical="center"/>
    </xf>
    <xf numFmtId="0" fontId="31" fillId="11" borderId="60" xfId="1" applyFont="1" applyFill="1" applyBorder="1" applyAlignment="1" applyProtection="1">
      <alignment vertical="center" wrapText="1"/>
      <protection locked="0"/>
    </xf>
    <xf numFmtId="3" fontId="8" fillId="11" borderId="19" xfId="1" applyNumberFormat="1" applyFont="1" applyFill="1" applyBorder="1" applyAlignment="1" applyProtection="1">
      <alignment horizontal="right" vertical="center" indent="1"/>
      <protection locked="0"/>
    </xf>
    <xf numFmtId="3" fontId="31" fillId="11" borderId="19" xfId="1" applyNumberFormat="1" applyFont="1" applyFill="1" applyBorder="1" applyAlignment="1" applyProtection="1">
      <alignment horizontal="right" vertical="center" wrapText="1" indent="1"/>
      <protection locked="0"/>
    </xf>
    <xf numFmtId="164" fontId="31" fillId="11" borderId="34" xfId="1" applyNumberFormat="1" applyFont="1" applyFill="1" applyBorder="1" applyAlignment="1">
      <alignment horizontal="center" vertical="center"/>
    </xf>
    <xf numFmtId="0" fontId="30" fillId="11" borderId="31" xfId="1" applyFont="1" applyFill="1" applyBorder="1" applyAlignment="1">
      <alignment horizontal="center" vertical="center"/>
    </xf>
    <xf numFmtId="3" fontId="31" fillId="11" borderId="38" xfId="1" applyNumberFormat="1" applyFont="1" applyFill="1" applyBorder="1" applyAlignment="1" applyProtection="1">
      <alignment vertical="center" wrapText="1"/>
      <protection locked="0"/>
    </xf>
    <xf numFmtId="3" fontId="31" fillId="11" borderId="6" xfId="1" applyNumberFormat="1" applyFont="1" applyFill="1" applyBorder="1" applyAlignment="1" applyProtection="1">
      <alignment horizontal="right" vertical="center" wrapText="1" indent="1"/>
      <protection locked="0"/>
    </xf>
    <xf numFmtId="164" fontId="31" fillId="11" borderId="43" xfId="1" applyNumberFormat="1" applyFont="1" applyFill="1" applyBorder="1" applyAlignment="1">
      <alignment horizontal="center" vertical="center"/>
    </xf>
    <xf numFmtId="0" fontId="30" fillId="11" borderId="21" xfId="1" applyFont="1" applyFill="1" applyBorder="1" applyAlignment="1" applyProtection="1">
      <alignment horizontal="center" vertical="center" wrapText="1"/>
      <protection locked="0"/>
    </xf>
    <xf numFmtId="0" fontId="30" fillId="11" borderId="1" xfId="1" applyFont="1" applyFill="1" applyBorder="1" applyAlignment="1" applyProtection="1">
      <alignment horizontal="center" vertical="center" wrapText="1"/>
      <protection locked="0"/>
    </xf>
    <xf numFmtId="3" fontId="14" fillId="11" borderId="31" xfId="1" applyNumberFormat="1" applyFont="1" applyFill="1" applyBorder="1" applyAlignment="1" applyProtection="1">
      <alignment horizontal="right" vertical="center"/>
      <protection locked="0"/>
    </xf>
    <xf numFmtId="3" fontId="26" fillId="11" borderId="43" xfId="0" applyNumberFormat="1" applyFont="1" applyFill="1" applyBorder="1" applyAlignment="1">
      <alignment horizontal="right" vertical="center"/>
    </xf>
    <xf numFmtId="3" fontId="14" fillId="11" borderId="23" xfId="1" applyNumberFormat="1" applyFont="1" applyFill="1" applyBorder="1" applyAlignment="1" applyProtection="1">
      <alignment horizontal="right" vertical="center"/>
      <protection locked="0"/>
    </xf>
    <xf numFmtId="3" fontId="26" fillId="11" borderId="72" xfId="0" applyNumberFormat="1" applyFont="1" applyFill="1" applyBorder="1" applyAlignment="1">
      <alignment horizontal="right" vertical="center"/>
    </xf>
    <xf numFmtId="3" fontId="14" fillId="11" borderId="5" xfId="1" applyNumberFormat="1" applyFont="1" applyFill="1" applyBorder="1" applyAlignment="1" applyProtection="1">
      <alignment horizontal="right" vertical="center" wrapText="1"/>
      <protection locked="0"/>
    </xf>
    <xf numFmtId="3" fontId="26" fillId="11" borderId="91" xfId="0" applyNumberFormat="1" applyFont="1" applyFill="1" applyBorder="1" applyAlignment="1">
      <alignment horizontal="right" vertical="center"/>
    </xf>
    <xf numFmtId="3" fontId="22" fillId="11" borderId="9" xfId="1" applyNumberFormat="1" applyFont="1" applyFill="1" applyBorder="1" applyAlignment="1" applyProtection="1">
      <alignment horizontal="right" vertical="center" wrapText="1"/>
      <protection locked="0"/>
    </xf>
    <xf numFmtId="3" fontId="27" fillId="11" borderId="26" xfId="0" applyNumberFormat="1" applyFont="1" applyFill="1" applyBorder="1" applyAlignment="1">
      <alignment horizontal="right" vertical="center"/>
    </xf>
    <xf numFmtId="0" fontId="30" fillId="11" borderId="13" xfId="1" applyFont="1" applyFill="1" applyBorder="1" applyAlignment="1" applyProtection="1">
      <alignment horizontal="center" vertical="center" wrapText="1"/>
      <protection locked="0"/>
    </xf>
    <xf numFmtId="0" fontId="30" fillId="11" borderId="0" xfId="1" applyFont="1" applyFill="1" applyBorder="1" applyAlignment="1">
      <alignment horizontal="center" vertical="center"/>
    </xf>
    <xf numFmtId="0" fontId="30" fillId="11" borderId="72" xfId="1" applyFont="1" applyFill="1" applyBorder="1" applyAlignment="1" applyProtection="1">
      <alignment horizontal="center" vertical="center" wrapText="1"/>
      <protection locked="0"/>
    </xf>
    <xf numFmtId="0" fontId="30" fillId="11" borderId="15" xfId="1" applyFont="1" applyFill="1" applyBorder="1" applyAlignment="1" applyProtection="1">
      <alignment horizontal="center" vertical="center" wrapText="1"/>
      <protection locked="0"/>
    </xf>
    <xf numFmtId="0" fontId="30" fillId="11" borderId="16" xfId="1" applyFont="1" applyFill="1" applyBorder="1" applyAlignment="1">
      <alignment horizontal="center" vertical="center"/>
    </xf>
    <xf numFmtId="3" fontId="14" fillId="11" borderId="12" xfId="1" applyNumberFormat="1" applyFont="1" applyFill="1" applyBorder="1" applyAlignment="1" applyProtection="1">
      <alignment horizontal="right" vertical="center" wrapText="1"/>
      <protection locked="0"/>
    </xf>
    <xf numFmtId="3" fontId="14" fillId="11" borderId="6" xfId="1" applyNumberFormat="1" applyFont="1" applyFill="1" applyBorder="1" applyAlignment="1" applyProtection="1">
      <alignment horizontal="right" vertical="center" wrapText="1"/>
      <protection locked="0"/>
    </xf>
    <xf numFmtId="3" fontId="14" fillId="11" borderId="43" xfId="1" applyNumberFormat="1" applyFont="1" applyFill="1" applyBorder="1" applyAlignment="1" applyProtection="1">
      <alignment horizontal="right" vertical="center" wrapText="1"/>
      <protection locked="0"/>
    </xf>
    <xf numFmtId="3" fontId="14" fillId="11" borderId="13" xfId="1" applyNumberFormat="1" applyFont="1" applyFill="1" applyBorder="1" applyAlignment="1" applyProtection="1">
      <alignment horizontal="right" vertical="center" wrapText="1"/>
      <protection locked="0"/>
    </xf>
    <xf numFmtId="3" fontId="14" fillId="11" borderId="7" xfId="1" applyNumberFormat="1" applyFont="1" applyFill="1" applyBorder="1" applyAlignment="1" applyProtection="1">
      <alignment horizontal="right" vertical="center" wrapText="1"/>
      <protection locked="0"/>
    </xf>
    <xf numFmtId="3" fontId="14" fillId="11" borderId="72" xfId="1" applyNumberFormat="1" applyFont="1" applyFill="1" applyBorder="1" applyAlignment="1" applyProtection="1">
      <alignment horizontal="right" vertical="center" wrapText="1"/>
      <protection locked="0"/>
    </xf>
    <xf numFmtId="3" fontId="14" fillId="11" borderId="15" xfId="1" applyNumberFormat="1" applyFont="1" applyFill="1" applyBorder="1" applyAlignment="1" applyProtection="1">
      <alignment horizontal="right" vertical="center" wrapText="1"/>
      <protection locked="0"/>
    </xf>
    <xf numFmtId="3" fontId="14" fillId="11" borderId="16" xfId="1" applyNumberFormat="1" applyFont="1" applyFill="1" applyBorder="1" applyAlignment="1" applyProtection="1">
      <alignment horizontal="right" vertical="center" wrapText="1"/>
      <protection locked="0"/>
    </xf>
    <xf numFmtId="3" fontId="14" fillId="11" borderId="1" xfId="1" applyNumberFormat="1" applyFont="1" applyFill="1" applyBorder="1" applyAlignment="1" applyProtection="1">
      <alignment horizontal="right" vertical="center" wrapText="1"/>
      <protection locked="0"/>
    </xf>
    <xf numFmtId="3" fontId="22" fillId="11" borderId="108" xfId="1" applyNumberFormat="1" applyFont="1" applyFill="1" applyBorder="1" applyAlignment="1" applyProtection="1">
      <alignment horizontal="right" vertical="center" wrapText="1"/>
      <protection locked="0"/>
    </xf>
    <xf numFmtId="3" fontId="22" fillId="11" borderId="35" xfId="1" applyNumberFormat="1" applyFont="1" applyFill="1" applyBorder="1" applyAlignment="1" applyProtection="1">
      <alignment horizontal="right" vertical="center" wrapText="1"/>
      <protection locked="0"/>
    </xf>
    <xf numFmtId="3" fontId="22" fillId="11" borderId="36" xfId="1" applyNumberFormat="1" applyFont="1" applyFill="1" applyBorder="1" applyAlignment="1" applyProtection="1">
      <alignment horizontal="right" vertical="center" wrapText="1"/>
      <protection locked="0"/>
    </xf>
    <xf numFmtId="0" fontId="30" fillId="11" borderId="4" xfId="1" applyFont="1" applyFill="1" applyBorder="1" applyAlignment="1">
      <alignment horizontal="center" vertical="center"/>
    </xf>
    <xf numFmtId="0" fontId="31" fillId="11" borderId="29" xfId="3" applyFont="1" applyFill="1" applyBorder="1" applyAlignment="1">
      <alignment horizontal="left" vertical="center"/>
    </xf>
    <xf numFmtId="0" fontId="30" fillId="11" borderId="38" xfId="1" applyFont="1" applyFill="1" applyBorder="1" applyAlignment="1">
      <alignment vertical="center"/>
    </xf>
    <xf numFmtId="0" fontId="30" fillId="11" borderId="13" xfId="1" applyFont="1" applyFill="1" applyBorder="1" applyAlignment="1">
      <alignment vertical="center"/>
    </xf>
    <xf numFmtId="3" fontId="31" fillId="11" borderId="38" xfId="1" applyNumberFormat="1" applyFont="1" applyFill="1" applyBorder="1" applyAlignment="1">
      <alignment horizontal="right" vertical="center" indent="1"/>
    </xf>
    <xf numFmtId="3" fontId="31" fillId="11" borderId="7" xfId="1" applyNumberFormat="1" applyFont="1" applyFill="1" applyBorder="1" applyAlignment="1">
      <alignment horizontal="right" vertical="center" indent="1"/>
    </xf>
    <xf numFmtId="3" fontId="8" fillId="11" borderId="44" xfId="1" applyNumberFormat="1" applyFont="1" applyFill="1" applyBorder="1" applyAlignment="1">
      <alignment horizontal="right" vertical="center" indent="1"/>
    </xf>
    <xf numFmtId="3" fontId="30" fillId="11" borderId="116" xfId="1" applyNumberFormat="1" applyFont="1" applyFill="1" applyBorder="1" applyAlignment="1">
      <alignment horizontal="right" vertical="center" indent="1"/>
    </xf>
    <xf numFmtId="3" fontId="30" fillId="11" borderId="117" xfId="1" applyNumberFormat="1" applyFont="1" applyFill="1" applyBorder="1" applyAlignment="1">
      <alignment horizontal="right" vertical="center" indent="1"/>
    </xf>
    <xf numFmtId="3" fontId="30" fillId="11" borderId="118" xfId="1" applyNumberFormat="1" applyFont="1" applyFill="1" applyBorder="1" applyAlignment="1">
      <alignment horizontal="right" vertical="center" indent="1"/>
    </xf>
    <xf numFmtId="0" fontId="6" fillId="0" borderId="7" xfId="1" applyFont="1" applyBorder="1" applyAlignment="1" applyProtection="1">
      <alignment vertical="center"/>
      <protection locked="0"/>
    </xf>
    <xf numFmtId="0" fontId="6" fillId="0" borderId="24" xfId="1" applyFont="1" applyBorder="1" applyAlignment="1" applyProtection="1">
      <alignment vertical="center"/>
      <protection locked="0"/>
    </xf>
    <xf numFmtId="49" fontId="30" fillId="0" borderId="8" xfId="2" applyNumberFormat="1" applyFont="1" applyBorder="1" applyAlignment="1">
      <alignment horizontal="center" vertical="center" wrapText="1"/>
    </xf>
    <xf numFmtId="49" fontId="30" fillId="0" borderId="47" xfId="2" applyNumberFormat="1" applyFont="1" applyBorder="1" applyAlignment="1">
      <alignment horizontal="center" vertical="center" wrapText="1"/>
    </xf>
    <xf numFmtId="49" fontId="30" fillId="0" borderId="69" xfId="2" applyNumberFormat="1" applyFont="1" applyBorder="1" applyAlignment="1">
      <alignment horizontal="center" vertical="center" wrapText="1"/>
    </xf>
    <xf numFmtId="49" fontId="30" fillId="0" borderId="100" xfId="2" applyNumberFormat="1" applyFont="1" applyBorder="1" applyAlignment="1">
      <alignment horizontal="center" vertical="center" wrapText="1"/>
    </xf>
    <xf numFmtId="0" fontId="7" fillId="0" borderId="0" xfId="1" applyFont="1" applyAlignment="1" applyProtection="1">
      <alignment horizontal="left" vertical="center"/>
      <protection locked="0"/>
    </xf>
    <xf numFmtId="0" fontId="29" fillId="0" borderId="0" xfId="1" applyFont="1" applyAlignment="1" applyProtection="1">
      <alignment horizontal="left" vertical="center"/>
      <protection locked="0"/>
    </xf>
    <xf numFmtId="0" fontId="30" fillId="0" borderId="84" xfId="2" applyFont="1" applyBorder="1" applyAlignment="1">
      <alignment horizontal="center" vertical="center"/>
    </xf>
    <xf numFmtId="0" fontId="34" fillId="0" borderId="8" xfId="2" applyFont="1" applyBorder="1" applyAlignment="1">
      <alignment vertical="center" wrapText="1"/>
    </xf>
    <xf numFmtId="0" fontId="34" fillId="0" borderId="49" xfId="2" applyFont="1" applyBorder="1" applyAlignment="1">
      <alignment vertical="center" wrapText="1"/>
    </xf>
    <xf numFmtId="0" fontId="34" fillId="0" borderId="48" xfId="2" applyFont="1" applyBorder="1" applyAlignment="1">
      <alignment vertical="center" wrapText="1"/>
    </xf>
    <xf numFmtId="0" fontId="29" fillId="0" borderId="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29" fillId="0" borderId="48" xfId="2" applyFont="1" applyFill="1" applyBorder="1" applyAlignment="1">
      <alignment horizontal="center" vertical="center" wrapText="1"/>
    </xf>
    <xf numFmtId="0" fontId="7" fillId="0" borderId="0" xfId="2" applyFont="1" applyBorder="1" applyAlignment="1">
      <alignment horizontal="left" vertical="center" wrapText="1"/>
    </xf>
    <xf numFmtId="0" fontId="29" fillId="0" borderId="0" xfId="2" applyFont="1" applyBorder="1" applyAlignment="1">
      <alignment horizontal="left" vertical="center" wrapText="1"/>
    </xf>
    <xf numFmtId="0" fontId="30" fillId="0" borderId="84" xfId="2" applyFont="1" applyBorder="1" applyAlignment="1">
      <alignment horizontal="center" vertical="center" wrapText="1"/>
    </xf>
    <xf numFmtId="0" fontId="31" fillId="0" borderId="69" xfId="2" applyFont="1" applyBorder="1" applyAlignment="1">
      <alignment horizontal="center" vertical="center" wrapText="1"/>
    </xf>
    <xf numFmtId="0" fontId="31" fillId="0" borderId="60" xfId="2" applyFont="1" applyBorder="1" applyAlignment="1">
      <alignment horizontal="center" vertical="center" wrapText="1"/>
    </xf>
    <xf numFmtId="3" fontId="30" fillId="0" borderId="81" xfId="2" applyNumberFormat="1" applyFont="1" applyBorder="1" applyAlignment="1">
      <alignment horizontal="center" vertical="center"/>
    </xf>
    <xf numFmtId="3" fontId="30" fillId="0" borderId="99" xfId="2" applyNumberFormat="1" applyFont="1" applyBorder="1" applyAlignment="1">
      <alignment horizontal="center" vertical="center"/>
    </xf>
    <xf numFmtId="0" fontId="29" fillId="0" borderId="8" xfId="2" applyFont="1" applyBorder="1" applyAlignment="1">
      <alignment horizontal="center" vertical="center" wrapText="1"/>
    </xf>
    <xf numFmtId="0" fontId="29" fillId="0" borderId="49" xfId="2" applyFont="1" applyBorder="1" applyAlignment="1">
      <alignment horizontal="center" vertical="center" wrapText="1"/>
    </xf>
    <xf numFmtId="0" fontId="29" fillId="0" borderId="48" xfId="2" applyFont="1" applyBorder="1" applyAlignment="1">
      <alignment horizontal="center" vertical="center" wrapText="1"/>
    </xf>
    <xf numFmtId="0" fontId="31" fillId="0" borderId="8" xfId="2" applyFont="1" applyBorder="1" applyAlignment="1">
      <alignment horizontal="left" vertical="center" wrapText="1"/>
    </xf>
    <xf numFmtId="0" fontId="31" fillId="0" borderId="49" xfId="2" applyFont="1" applyBorder="1" applyAlignment="1">
      <alignment horizontal="left" vertical="center" wrapText="1"/>
    </xf>
    <xf numFmtId="0" fontId="31" fillId="0" borderId="48" xfId="2" applyFont="1" applyBorder="1" applyAlignment="1">
      <alignment horizontal="left" vertical="center" wrapText="1"/>
    </xf>
    <xf numFmtId="3" fontId="31" fillId="0" borderId="29" xfId="2" applyNumberFormat="1" applyFont="1" applyBorder="1" applyAlignment="1">
      <alignment horizontal="center" vertical="center" wrapText="1"/>
    </xf>
    <xf numFmtId="3" fontId="31" fillId="0" borderId="44" xfId="2" applyNumberFormat="1" applyFont="1" applyBorder="1" applyAlignment="1">
      <alignment horizontal="center" vertical="center" wrapText="1"/>
    </xf>
    <xf numFmtId="0" fontId="30" fillId="0" borderId="4" xfId="2" applyFont="1" applyBorder="1" applyAlignment="1">
      <alignment horizontal="center" vertical="center" wrapText="1"/>
    </xf>
    <xf numFmtId="0" fontId="30" fillId="0" borderId="38" xfId="2" applyFont="1" applyBorder="1" applyAlignment="1">
      <alignment horizontal="center" vertical="center" wrapText="1"/>
    </xf>
    <xf numFmtId="0" fontId="30" fillId="0" borderId="13" xfId="2" applyFont="1" applyBorder="1" applyAlignment="1">
      <alignment horizontal="center" vertical="center" wrapText="1"/>
    </xf>
    <xf numFmtId="3" fontId="30" fillId="0" borderId="30" xfId="2" applyNumberFormat="1" applyFont="1" applyBorder="1" applyAlignment="1">
      <alignment horizontal="center" vertical="center"/>
    </xf>
    <xf numFmtId="3" fontId="30" fillId="0" borderId="42" xfId="2" applyNumberFormat="1" applyFont="1" applyBorder="1" applyAlignment="1">
      <alignment horizontal="center" vertical="center"/>
    </xf>
    <xf numFmtId="0" fontId="6" fillId="0" borderId="84" xfId="2" applyFont="1" applyBorder="1" applyAlignment="1">
      <alignment horizontal="center" vertical="center" wrapText="1"/>
    </xf>
    <xf numFmtId="0" fontId="8" fillId="0" borderId="69" xfId="2" applyFont="1" applyBorder="1" applyAlignment="1">
      <alignment horizontal="center" vertical="center" wrapText="1"/>
    </xf>
    <xf numFmtId="0" fontId="8" fillId="0" borderId="60" xfId="2" applyFont="1" applyBorder="1" applyAlignment="1">
      <alignment horizontal="center" vertical="center" wrapText="1"/>
    </xf>
    <xf numFmtId="0" fontId="10" fillId="0" borderId="8" xfId="2" applyFont="1" applyBorder="1" applyAlignment="1">
      <alignment vertical="center" wrapText="1"/>
    </xf>
    <xf numFmtId="0" fontId="10" fillId="0" borderId="49" xfId="2" applyFont="1" applyBorder="1" applyAlignment="1">
      <alignment vertical="center" wrapText="1"/>
    </xf>
    <xf numFmtId="0" fontId="10" fillId="0" borderId="48" xfId="2" applyFont="1" applyBorder="1" applyAlignment="1">
      <alignment vertical="center" wrapText="1"/>
    </xf>
    <xf numFmtId="3" fontId="6" fillId="0" borderId="81" xfId="2" applyNumberFormat="1" applyFont="1" applyBorder="1" applyAlignment="1">
      <alignment horizontal="center" vertical="center"/>
    </xf>
    <xf numFmtId="3" fontId="6" fillId="0" borderId="99" xfId="2" applyNumberFormat="1" applyFont="1" applyBorder="1" applyAlignment="1">
      <alignment horizontal="center" vertical="center"/>
    </xf>
    <xf numFmtId="0" fontId="7" fillId="0" borderId="8" xfId="2" applyFont="1" applyBorder="1" applyAlignment="1">
      <alignment horizontal="center" vertical="center" wrapText="1"/>
    </xf>
    <xf numFmtId="0" fontId="7" fillId="0" borderId="49" xfId="2" applyFont="1" applyBorder="1" applyAlignment="1">
      <alignment horizontal="center" vertical="center" wrapText="1"/>
    </xf>
    <xf numFmtId="0" fontId="7" fillId="0" borderId="48" xfId="2" applyFont="1" applyBorder="1" applyAlignment="1">
      <alignment horizontal="center" vertical="center" wrapText="1"/>
    </xf>
    <xf numFmtId="0" fontId="8" fillId="0" borderId="8" xfId="2" applyFont="1" applyBorder="1" applyAlignment="1">
      <alignment horizontal="left" vertical="center" wrapText="1"/>
    </xf>
    <xf numFmtId="0" fontId="8" fillId="0" borderId="49" xfId="2" applyFont="1" applyBorder="1" applyAlignment="1">
      <alignment horizontal="left" vertical="center" wrapText="1"/>
    </xf>
    <xf numFmtId="0" fontId="8" fillId="0" borderId="48" xfId="2" applyFont="1" applyBorder="1" applyAlignment="1">
      <alignment horizontal="left" vertical="center" wrapText="1"/>
    </xf>
    <xf numFmtId="3" fontId="8" fillId="0" borderId="29" xfId="2" applyNumberFormat="1" applyFont="1" applyBorder="1" applyAlignment="1">
      <alignment horizontal="center" vertical="center" wrapText="1"/>
    </xf>
    <xf numFmtId="3" fontId="8" fillId="0" borderId="44" xfId="2" applyNumberFormat="1" applyFont="1" applyBorder="1" applyAlignment="1">
      <alignment horizontal="center" vertical="center" wrapText="1"/>
    </xf>
    <xf numFmtId="0" fontId="6" fillId="0" borderId="4" xfId="2" applyFont="1" applyBorder="1" applyAlignment="1">
      <alignment horizontal="center" vertical="center" wrapText="1"/>
    </xf>
    <xf numFmtId="0" fontId="6" fillId="0" borderId="38" xfId="2" applyFont="1" applyBorder="1" applyAlignment="1">
      <alignment horizontal="center" vertical="center" wrapText="1"/>
    </xf>
    <xf numFmtId="0" fontId="6" fillId="0" borderId="13" xfId="2" applyFont="1" applyBorder="1" applyAlignment="1">
      <alignment horizontal="center" vertical="center" wrapText="1"/>
    </xf>
    <xf numFmtId="3" fontId="6" fillId="0" borderId="30" xfId="2" applyNumberFormat="1" applyFont="1" applyBorder="1" applyAlignment="1">
      <alignment horizontal="center" vertical="center"/>
    </xf>
    <xf numFmtId="3" fontId="6" fillId="0" borderId="42" xfId="2" applyNumberFormat="1" applyFont="1" applyBorder="1" applyAlignment="1">
      <alignment horizontal="center" vertical="center"/>
    </xf>
    <xf numFmtId="0" fontId="30" fillId="0" borderId="0" xfId="1" applyFont="1" applyAlignment="1" applyProtection="1">
      <alignment vertical="center" wrapText="1"/>
      <protection locked="0"/>
    </xf>
    <xf numFmtId="0" fontId="53" fillId="0" borderId="69" xfId="0" applyFont="1" applyBorder="1" applyAlignment="1">
      <alignment horizontal="center" vertical="center"/>
    </xf>
    <xf numFmtId="0" fontId="53" fillId="0" borderId="60" xfId="0" applyFont="1" applyBorder="1" applyAlignment="1">
      <alignment horizontal="center" vertical="center"/>
    </xf>
    <xf numFmtId="0" fontId="53" fillId="0" borderId="103" xfId="0" applyFont="1" applyBorder="1" applyAlignment="1">
      <alignment horizontal="center" vertical="center"/>
    </xf>
    <xf numFmtId="0" fontId="53" fillId="0" borderId="69" xfId="0" applyFont="1" applyFill="1" applyBorder="1" applyAlignment="1">
      <alignment horizontal="center" vertical="center"/>
    </xf>
    <xf numFmtId="0" fontId="53" fillId="0" borderId="60" xfId="0" applyFont="1" applyFill="1" applyBorder="1" applyAlignment="1">
      <alignment horizontal="center" vertical="center"/>
    </xf>
    <xf numFmtId="0" fontId="53" fillId="0" borderId="103" xfId="0" applyFont="1" applyFill="1" applyBorder="1" applyAlignment="1">
      <alignment horizontal="center" vertical="center"/>
    </xf>
    <xf numFmtId="0" fontId="30" fillId="3" borderId="74" xfId="3" applyFont="1" applyFill="1" applyBorder="1" applyAlignment="1">
      <alignment horizontal="left" vertical="center"/>
    </xf>
    <xf numFmtId="0" fontId="30" fillId="3" borderId="75" xfId="3" applyFont="1" applyFill="1" applyBorder="1" applyAlignment="1">
      <alignment horizontal="left" vertical="center"/>
    </xf>
    <xf numFmtId="0" fontId="31" fillId="5" borderId="18" xfId="1" applyFont="1" applyFill="1" applyBorder="1" applyAlignment="1">
      <alignment horizontal="center" vertical="center"/>
    </xf>
    <xf numFmtId="0" fontId="31" fillId="5" borderId="34" xfId="1" applyFont="1" applyFill="1" applyBorder="1" applyAlignment="1">
      <alignment horizontal="center" vertical="center"/>
    </xf>
    <xf numFmtId="0" fontId="31" fillId="5" borderId="151" xfId="3" applyFont="1" applyFill="1" applyBorder="1" applyAlignment="1">
      <alignment horizontal="left" vertical="center"/>
    </xf>
    <xf numFmtId="0" fontId="31" fillId="5" borderId="152" xfId="3" applyFont="1" applyFill="1" applyBorder="1" applyAlignment="1">
      <alignment horizontal="left" vertical="center"/>
    </xf>
    <xf numFmtId="0" fontId="31" fillId="5" borderId="153" xfId="3" applyFont="1" applyFill="1" applyBorder="1" applyAlignment="1">
      <alignment horizontal="left" vertical="center"/>
    </xf>
    <xf numFmtId="0" fontId="31" fillId="0" borderId="134" xfId="1" applyFont="1" applyFill="1" applyBorder="1" applyAlignment="1">
      <alignment horizontal="center" vertical="center"/>
    </xf>
    <xf numFmtId="0" fontId="31" fillId="0" borderId="25" xfId="1" applyFont="1" applyFill="1" applyBorder="1" applyAlignment="1">
      <alignment horizontal="center" vertical="center"/>
    </xf>
    <xf numFmtId="0" fontId="31" fillId="0" borderId="154" xfId="1" applyFont="1" applyFill="1" applyBorder="1" applyAlignment="1">
      <alignment horizontal="center" vertical="center"/>
    </xf>
    <xf numFmtId="0" fontId="31" fillId="0" borderId="50" xfId="1" applyFont="1" applyFill="1" applyBorder="1" applyAlignment="1">
      <alignment horizontal="center" vertical="center"/>
    </xf>
    <xf numFmtId="0" fontId="31" fillId="0" borderId="0" xfId="1" applyFont="1" applyFill="1" applyBorder="1" applyAlignment="1">
      <alignment horizontal="center" vertical="center"/>
    </xf>
    <xf numFmtId="0" fontId="31" fillId="0" borderId="82" xfId="1" applyFont="1" applyFill="1" applyBorder="1" applyAlignment="1">
      <alignment horizontal="center" vertical="center"/>
    </xf>
    <xf numFmtId="0" fontId="31" fillId="0" borderId="54" xfId="1" applyFont="1" applyFill="1" applyBorder="1" applyAlignment="1">
      <alignment horizontal="center" vertical="center"/>
    </xf>
    <xf numFmtId="0" fontId="31" fillId="0" borderId="84" xfId="1" applyFont="1" applyFill="1" applyBorder="1" applyAlignment="1">
      <alignment horizontal="center" vertical="center"/>
    </xf>
    <xf numFmtId="0" fontId="31" fillId="0" borderId="70" xfId="1" applyFont="1" applyFill="1" applyBorder="1" applyAlignment="1">
      <alignment horizontal="center" vertical="center"/>
    </xf>
    <xf numFmtId="0" fontId="30" fillId="0" borderId="69"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30" fillId="0" borderId="155" xfId="1" applyFont="1" applyFill="1" applyBorder="1" applyAlignment="1">
      <alignment horizontal="center" vertical="center" wrapText="1"/>
    </xf>
    <xf numFmtId="0" fontId="31" fillId="5" borderId="19" xfId="1" applyFont="1" applyFill="1" applyBorder="1" applyAlignment="1">
      <alignment horizontal="center" vertical="center"/>
    </xf>
    <xf numFmtId="0" fontId="6" fillId="2" borderId="0" xfId="1" applyFont="1" applyFill="1" applyAlignment="1">
      <alignment vertical="center" wrapText="1"/>
    </xf>
    <xf numFmtId="0" fontId="6" fillId="2" borderId="0" xfId="1" applyFont="1" applyFill="1" applyAlignment="1">
      <alignment vertical="center"/>
    </xf>
    <xf numFmtId="0" fontId="31" fillId="5" borderId="148" xfId="3" applyFont="1" applyFill="1" applyBorder="1" applyAlignment="1">
      <alignment horizontal="left" vertical="center"/>
    </xf>
    <xf numFmtId="0" fontId="31" fillId="5" borderId="149" xfId="3" applyFont="1" applyFill="1" applyBorder="1" applyAlignment="1">
      <alignment horizontal="left" vertical="center"/>
    </xf>
    <xf numFmtId="0" fontId="31" fillId="5" borderId="150" xfId="3" applyFont="1" applyFill="1" applyBorder="1" applyAlignment="1">
      <alignment horizontal="left" vertical="center"/>
    </xf>
    <xf numFmtId="0" fontId="12" fillId="0" borderId="0" xfId="0" applyFont="1" applyAlignment="1">
      <alignment horizontal="left" vertical="center" wrapText="1"/>
    </xf>
    <xf numFmtId="0" fontId="12" fillId="0" borderId="19" xfId="0" applyFont="1" applyBorder="1" applyAlignment="1">
      <alignment horizontal="center" vertical="center" wrapText="1" shrinkToFit="1"/>
    </xf>
    <xf numFmtId="0" fontId="12" fillId="0" borderId="18" xfId="0" applyFont="1" applyBorder="1" applyAlignment="1">
      <alignment horizontal="center" vertical="center" wrapText="1" shrinkToFit="1"/>
    </xf>
    <xf numFmtId="0" fontId="13" fillId="11" borderId="29" xfId="0" applyFont="1" applyFill="1" applyBorder="1" applyAlignment="1">
      <alignment horizontal="left" vertical="center"/>
    </xf>
    <xf numFmtId="0" fontId="13" fillId="11" borderId="44" xfId="0" applyFont="1" applyFill="1" applyBorder="1" applyAlignment="1">
      <alignment horizontal="left" vertical="center"/>
    </xf>
    <xf numFmtId="0" fontId="13" fillId="12" borderId="38" xfId="0" applyFont="1" applyFill="1" applyBorder="1" applyAlignment="1">
      <alignment horizontal="left" vertical="center"/>
    </xf>
    <xf numFmtId="0" fontId="13" fillId="12" borderId="44" xfId="0" applyFont="1" applyFill="1" applyBorder="1" applyAlignment="1">
      <alignment horizontal="left" vertical="center"/>
    </xf>
    <xf numFmtId="0" fontId="42" fillId="0" borderId="25" xfId="0" applyFont="1" applyBorder="1" applyAlignment="1">
      <alignment horizontal="center" vertical="center"/>
    </xf>
    <xf numFmtId="0" fontId="42" fillId="0" borderId="154" xfId="0" applyFont="1" applyBorder="1" applyAlignment="1">
      <alignment horizontal="center" vertical="center"/>
    </xf>
    <xf numFmtId="0" fontId="42" fillId="0" borderId="0" xfId="0" applyFont="1" applyBorder="1" applyAlignment="1">
      <alignment horizontal="center" vertical="center"/>
    </xf>
    <xf numFmtId="0" fontId="42" fillId="0" borderId="82" xfId="0" applyFont="1" applyBorder="1" applyAlignment="1">
      <alignment horizontal="center" vertical="center"/>
    </xf>
    <xf numFmtId="0" fontId="42" fillId="0" borderId="84" xfId="0" applyFont="1" applyBorder="1" applyAlignment="1">
      <alignment horizontal="center" vertical="center"/>
    </xf>
    <xf numFmtId="0" fontId="42" fillId="0" borderId="70" xfId="0" applyFont="1" applyBorder="1" applyAlignment="1">
      <alignment horizontal="center" vertical="center"/>
    </xf>
    <xf numFmtId="0" fontId="13" fillId="0" borderId="59" xfId="0" applyFont="1" applyBorder="1" applyAlignment="1">
      <alignment horizontal="center" vertical="center" wrapText="1" shrinkToFit="1"/>
    </xf>
    <xf numFmtId="0" fontId="13" fillId="0" borderId="43" xfId="0" applyFont="1" applyBorder="1" applyAlignment="1">
      <alignment horizontal="center" vertical="center" wrapText="1" shrinkToFit="1"/>
    </xf>
    <xf numFmtId="0" fontId="12" fillId="0" borderId="98" xfId="0" applyFont="1" applyFill="1" applyBorder="1" applyAlignment="1">
      <alignment horizontal="center" vertical="center" wrapText="1" shrinkToFit="1"/>
    </xf>
    <xf numFmtId="0" fontId="12" fillId="0" borderId="31" xfId="0" applyFont="1" applyFill="1" applyBorder="1" applyAlignment="1">
      <alignment horizontal="center" vertical="center" wrapText="1" shrinkToFit="1"/>
    </xf>
    <xf numFmtId="0" fontId="42" fillId="0" borderId="98" xfId="0" applyFont="1" applyBorder="1" applyAlignment="1">
      <alignment horizontal="center" vertical="center" wrapText="1"/>
    </xf>
    <xf numFmtId="0" fontId="42" fillId="0" borderId="53" xfId="0" applyFont="1" applyBorder="1" applyAlignment="1">
      <alignment horizontal="center" vertical="center" wrapText="1"/>
    </xf>
    <xf numFmtId="0" fontId="42" fillId="0" borderId="62" xfId="0" applyFont="1" applyBorder="1" applyAlignment="1">
      <alignment horizontal="center" vertical="center" wrapText="1"/>
    </xf>
    <xf numFmtId="0" fontId="13" fillId="11" borderId="7" xfId="0" applyFont="1" applyFill="1" applyBorder="1" applyAlignment="1">
      <alignment horizontal="left" vertical="center"/>
    </xf>
    <xf numFmtId="0" fontId="13" fillId="11" borderId="72" xfId="0" applyFont="1" applyFill="1" applyBorder="1" applyAlignment="1">
      <alignment horizontal="left" vertical="center"/>
    </xf>
    <xf numFmtId="0" fontId="12" fillId="0" borderId="59" xfId="0" applyFont="1" applyBorder="1" applyAlignment="1">
      <alignment horizontal="center" vertical="center" wrapText="1" shrinkToFit="1"/>
    </xf>
    <xf numFmtId="0" fontId="12" fillId="0" borderId="43" xfId="0" applyFont="1" applyBorder="1" applyAlignment="1">
      <alignment horizontal="center" vertical="center" wrapText="1" shrinkToFit="1"/>
    </xf>
    <xf numFmtId="0" fontId="13" fillId="11" borderId="38" xfId="0" applyFont="1" applyFill="1" applyBorder="1" applyAlignment="1">
      <alignment horizontal="left" vertical="center"/>
    </xf>
    <xf numFmtId="0" fontId="12" fillId="0" borderId="135" xfId="0" applyFont="1" applyBorder="1" applyAlignment="1">
      <alignment horizontal="center" vertical="center" wrapText="1" shrinkToFit="1"/>
    </xf>
    <xf numFmtId="0" fontId="12" fillId="0" borderId="25" xfId="0" applyFont="1" applyBorder="1" applyAlignment="1">
      <alignment horizontal="center" vertical="center" wrapText="1" shrinkToFit="1"/>
    </xf>
    <xf numFmtId="0" fontId="12" fillId="0" borderId="111" xfId="0" applyFont="1" applyBorder="1" applyAlignment="1">
      <alignment horizontal="center" vertical="center" wrapText="1" shrinkToFit="1"/>
    </xf>
    <xf numFmtId="0" fontId="42" fillId="0" borderId="0" xfId="0" applyFont="1" applyAlignment="1">
      <alignment horizontal="left" vertical="center" wrapText="1"/>
    </xf>
    <xf numFmtId="0" fontId="42" fillId="0" borderId="18" xfId="0" applyFont="1" applyBorder="1" applyAlignment="1">
      <alignment horizontal="center" vertical="center" wrapText="1"/>
    </xf>
    <xf numFmtId="0" fontId="42" fillId="0" borderId="23"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34" xfId="0" applyFont="1" applyBorder="1" applyAlignment="1">
      <alignment horizontal="center" vertical="center"/>
    </xf>
    <xf numFmtId="0" fontId="42" fillId="0" borderId="72" xfId="0" applyFont="1" applyBorder="1" applyAlignment="1">
      <alignment horizontal="center" vertical="center"/>
    </xf>
    <xf numFmtId="0" fontId="42" fillId="0" borderId="1" xfId="0" applyFont="1" applyBorder="1" applyAlignment="1">
      <alignment horizontal="center" vertical="center"/>
    </xf>
    <xf numFmtId="0" fontId="38" fillId="0" borderId="100" xfId="0" applyFont="1" applyBorder="1" applyAlignment="1">
      <alignment horizontal="center" vertical="center" wrapText="1" shrinkToFit="1"/>
    </xf>
    <xf numFmtId="0" fontId="38" fillId="0" borderId="19" xfId="0" applyFont="1" applyBorder="1" applyAlignment="1">
      <alignment horizontal="center" vertical="center" wrapText="1" shrinkToFit="1"/>
    </xf>
    <xf numFmtId="0" fontId="38" fillId="0" borderId="59" xfId="0" applyFont="1" applyBorder="1" applyAlignment="1">
      <alignment horizontal="center" vertical="center" wrapText="1" shrinkToFit="1"/>
    </xf>
    <xf numFmtId="0" fontId="38" fillId="0" borderId="43" xfId="0" applyFont="1" applyBorder="1" applyAlignment="1">
      <alignment horizontal="center" vertical="center" wrapText="1" shrinkToFit="1"/>
    </xf>
    <xf numFmtId="0" fontId="38" fillId="0" borderId="138" xfId="0" applyFont="1" applyFill="1" applyBorder="1" applyAlignment="1">
      <alignment horizontal="center" vertical="center" wrapText="1"/>
    </xf>
    <xf numFmtId="0" fontId="38" fillId="0" borderId="156" xfId="0" applyFont="1" applyFill="1" applyBorder="1" applyAlignment="1">
      <alignment horizontal="center" vertical="center" wrapText="1"/>
    </xf>
    <xf numFmtId="0" fontId="38" fillId="0" borderId="98" xfId="0" applyFont="1" applyBorder="1" applyAlignment="1">
      <alignment horizontal="center" vertical="center" wrapText="1" shrinkToFit="1"/>
    </xf>
    <xf numFmtId="0" fontId="38" fillId="0" borderId="31" xfId="0" applyFont="1" applyBorder="1" applyAlignment="1">
      <alignment horizontal="center" vertical="center" wrapText="1" shrinkToFit="1"/>
    </xf>
    <xf numFmtId="0" fontId="38" fillId="0" borderId="111" xfId="0" applyFont="1" applyBorder="1" applyAlignment="1">
      <alignment horizontal="center" vertical="center" wrapText="1" shrinkToFit="1"/>
    </xf>
    <xf numFmtId="0" fontId="38" fillId="0" borderId="12" xfId="0" applyFont="1" applyBorder="1" applyAlignment="1">
      <alignment horizontal="center" vertical="center" wrapText="1" shrinkToFit="1"/>
    </xf>
    <xf numFmtId="0" fontId="38" fillId="0" borderId="28" xfId="0" applyFont="1" applyBorder="1" applyAlignment="1">
      <alignment horizontal="center" vertical="center" wrapText="1" shrinkToFit="1"/>
    </xf>
    <xf numFmtId="0" fontId="38" fillId="0" borderId="157" xfId="0" applyFont="1" applyBorder="1" applyAlignment="1">
      <alignment horizontal="center" vertical="center" wrapText="1" shrinkToFit="1"/>
    </xf>
    <xf numFmtId="0" fontId="54" fillId="0" borderId="59" xfId="0" applyFont="1" applyBorder="1" applyAlignment="1">
      <alignment horizontal="center" vertical="center" wrapText="1" shrinkToFit="1"/>
    </xf>
    <xf numFmtId="0" fontId="54" fillId="0" borderId="43" xfId="0" applyFont="1" applyBorder="1" applyAlignment="1">
      <alignment horizontal="center" vertical="center" wrapText="1" shrinkToFit="1"/>
    </xf>
    <xf numFmtId="0" fontId="6" fillId="0" borderId="0" xfId="4" applyFont="1" applyFill="1" applyAlignment="1" applyProtection="1">
      <alignment horizontal="left" vertical="center" wrapText="1"/>
      <protection locked="0"/>
    </xf>
    <xf numFmtId="0" fontId="12" fillId="0" borderId="58" xfId="0" applyFont="1" applyBorder="1" applyAlignment="1">
      <alignment horizontal="center" vertical="center" wrapText="1" shrinkToFit="1"/>
    </xf>
    <xf numFmtId="0" fontId="12" fillId="0" borderId="6" xfId="0" applyFont="1" applyBorder="1" applyAlignment="1">
      <alignment horizontal="center" vertical="center" wrapText="1" shrinkToFit="1"/>
    </xf>
    <xf numFmtId="0" fontId="54" fillId="0" borderId="59" xfId="0" applyFont="1" applyFill="1" applyBorder="1" applyAlignment="1">
      <alignment horizontal="center" vertical="center" wrapText="1" shrinkToFit="1"/>
    </xf>
    <xf numFmtId="0" fontId="54" fillId="0" borderId="43" xfId="0" applyFont="1" applyFill="1" applyBorder="1" applyAlignment="1">
      <alignment horizontal="center" vertical="center" wrapText="1" shrinkToFit="1"/>
    </xf>
    <xf numFmtId="0" fontId="6" fillId="0" borderId="18" xfId="4" applyFont="1" applyBorder="1" applyAlignment="1">
      <alignment horizontal="center" vertical="center" wrapText="1"/>
    </xf>
    <xf numFmtId="0" fontId="6" fillId="0" borderId="23" xfId="4" applyFont="1" applyBorder="1" applyAlignment="1">
      <alignment horizontal="center" vertical="center" wrapText="1"/>
    </xf>
    <xf numFmtId="0" fontId="6" fillId="0" borderId="21" xfId="4" applyFont="1" applyBorder="1" applyAlignment="1">
      <alignment horizontal="center" vertical="center" wrapText="1"/>
    </xf>
    <xf numFmtId="0" fontId="6" fillId="0" borderId="111" xfId="4" applyFont="1" applyFill="1" applyBorder="1" applyAlignment="1" applyProtection="1">
      <alignment horizontal="center" vertical="center" wrapText="1" shrinkToFit="1"/>
      <protection locked="0"/>
    </xf>
    <xf numFmtId="0" fontId="6" fillId="0" borderId="33" xfId="4" applyFont="1" applyFill="1" applyBorder="1" applyAlignment="1" applyProtection="1">
      <alignment horizontal="center" vertical="center" wrapText="1" shrinkToFit="1"/>
      <protection locked="0"/>
    </xf>
    <xf numFmtId="0" fontId="6" fillId="0" borderId="108" xfId="4" applyFont="1" applyFill="1" applyBorder="1" applyAlignment="1" applyProtection="1">
      <alignment horizontal="center" vertical="center" wrapText="1" shrinkToFit="1"/>
      <protection locked="0"/>
    </xf>
    <xf numFmtId="0" fontId="6" fillId="0" borderId="59" xfId="1" applyFont="1" applyFill="1" applyBorder="1" applyAlignment="1" applyProtection="1">
      <alignment horizontal="center" vertical="center"/>
      <protection locked="0"/>
    </xf>
    <xf numFmtId="0" fontId="6" fillId="0" borderId="104" xfId="1" applyFont="1" applyFill="1" applyBorder="1" applyAlignment="1" applyProtection="1">
      <alignment horizontal="center" vertical="center"/>
      <protection locked="0"/>
    </xf>
    <xf numFmtId="0" fontId="6" fillId="0" borderId="36" xfId="1" applyFont="1" applyFill="1" applyBorder="1" applyAlignment="1" applyProtection="1">
      <alignment horizontal="center" vertical="center"/>
      <protection locked="0"/>
    </xf>
    <xf numFmtId="0" fontId="12" fillId="0" borderId="100" xfId="0" applyFont="1" applyBorder="1" applyAlignment="1">
      <alignment horizontal="center" vertical="center" wrapText="1" shrinkToFit="1"/>
    </xf>
    <xf numFmtId="0" fontId="12" fillId="0" borderId="98" xfId="0" applyFont="1" applyBorder="1" applyAlignment="1">
      <alignment horizontal="center" vertical="center" wrapText="1" shrinkToFit="1"/>
    </xf>
    <xf numFmtId="0" fontId="12" fillId="0" borderId="31" xfId="0" applyFont="1" applyBorder="1" applyAlignment="1">
      <alignment horizontal="center" vertical="center" wrapText="1" shrinkToFit="1"/>
    </xf>
    <xf numFmtId="0" fontId="50" fillId="0" borderId="38" xfId="0" applyFont="1" applyBorder="1" applyAlignment="1">
      <alignment horizontal="right" vertical="center"/>
    </xf>
    <xf numFmtId="0" fontId="42" fillId="0" borderId="85" xfId="0" applyFont="1" applyBorder="1" applyAlignment="1">
      <alignment horizontal="left" vertical="center"/>
    </xf>
    <xf numFmtId="0" fontId="45" fillId="11" borderId="38" xfId="0" applyFont="1" applyFill="1" applyBorder="1" applyAlignment="1">
      <alignment horizontal="left" vertical="center"/>
    </xf>
    <xf numFmtId="0" fontId="42" fillId="0" borderId="38" xfId="0" applyFont="1" applyBorder="1" applyAlignment="1">
      <alignment horizontal="left" vertical="center"/>
    </xf>
    <xf numFmtId="0" fontId="13" fillId="11" borderId="59" xfId="0" applyFont="1" applyFill="1" applyBorder="1" applyAlignment="1">
      <alignment horizontal="center" vertical="center" wrapText="1" shrinkToFit="1"/>
    </xf>
    <xf numFmtId="0" fontId="13" fillId="11" borderId="43" xfId="0" applyFont="1" applyFill="1" applyBorder="1" applyAlignment="1">
      <alignment horizontal="center" vertical="center" wrapText="1" shrinkToFit="1"/>
    </xf>
    <xf numFmtId="0" fontId="45" fillId="11" borderId="0" xfId="0" applyFont="1" applyFill="1" applyBorder="1" applyAlignment="1">
      <alignment horizontal="left" vertical="center"/>
    </xf>
    <xf numFmtId="0" fontId="38" fillId="0" borderId="158" xfId="0" applyFont="1" applyFill="1" applyBorder="1" applyAlignment="1">
      <alignment horizontal="center" vertical="center" wrapText="1"/>
    </xf>
    <xf numFmtId="0" fontId="38" fillId="0" borderId="159" xfId="0" applyFont="1" applyFill="1" applyBorder="1" applyAlignment="1">
      <alignment horizontal="center" vertical="center" wrapText="1"/>
    </xf>
    <xf numFmtId="0" fontId="42" fillId="0" borderId="160" xfId="0" applyFont="1" applyFill="1" applyBorder="1" applyAlignment="1">
      <alignment horizontal="center" vertical="center" wrapText="1"/>
    </xf>
    <xf numFmtId="0" fontId="42" fillId="0" borderId="133" xfId="0" applyFont="1" applyFill="1" applyBorder="1" applyAlignment="1">
      <alignment horizontal="center" vertical="center" wrapText="1"/>
    </xf>
    <xf numFmtId="0" fontId="42" fillId="0" borderId="161" xfId="0" applyFont="1" applyFill="1" applyBorder="1" applyAlignment="1">
      <alignment horizontal="center" vertical="center" wrapText="1"/>
    </xf>
    <xf numFmtId="0" fontId="12" fillId="0" borderId="162" xfId="0" applyFont="1" applyBorder="1" applyAlignment="1">
      <alignment horizontal="center" vertical="center" wrapText="1" shrinkToFit="1"/>
    </xf>
    <xf numFmtId="0" fontId="6" fillId="0" borderId="0" xfId="0" applyFont="1" applyAlignment="1">
      <alignment horizontal="left" vertical="center" wrapText="1"/>
    </xf>
    <xf numFmtId="0" fontId="30" fillId="0" borderId="0" xfId="0" applyFont="1" applyAlignment="1">
      <alignment horizontal="left" vertical="center" wrapText="1"/>
    </xf>
    <xf numFmtId="0" fontId="13" fillId="11" borderId="128" xfId="0" applyFont="1" applyFill="1" applyBorder="1" applyAlignment="1">
      <alignment horizontal="left" vertical="center"/>
    </xf>
    <xf numFmtId="0" fontId="45" fillId="12" borderId="60" xfId="0" applyFont="1" applyFill="1" applyBorder="1" applyAlignment="1">
      <alignment horizontal="left" vertical="center"/>
    </xf>
    <xf numFmtId="0" fontId="13" fillId="12" borderId="29" xfId="0" applyFont="1" applyFill="1" applyBorder="1" applyAlignment="1">
      <alignment horizontal="left" vertical="center"/>
    </xf>
    <xf numFmtId="0" fontId="13" fillId="12" borderId="128" xfId="0" applyFont="1" applyFill="1" applyBorder="1" applyAlignment="1">
      <alignment horizontal="left" vertical="center"/>
    </xf>
    <xf numFmtId="49" fontId="42" fillId="0" borderId="13" xfId="0" applyNumberFormat="1" applyFont="1" applyBorder="1" applyAlignment="1">
      <alignment horizontal="left" vertical="center" wrapText="1"/>
    </xf>
    <xf numFmtId="49" fontId="42" fillId="0" borderId="7" xfId="0" applyNumberFormat="1" applyFont="1" applyBorder="1" applyAlignment="1">
      <alignment horizontal="left" vertical="center"/>
    </xf>
    <xf numFmtId="49" fontId="42" fillId="0" borderId="29" xfId="0" applyNumberFormat="1" applyFont="1" applyBorder="1" applyAlignment="1">
      <alignment horizontal="left" vertical="center"/>
    </xf>
    <xf numFmtId="0" fontId="12" fillId="0" borderId="0" xfId="0" applyFont="1" applyFill="1" applyAlignment="1">
      <alignment horizontal="left" vertical="center" wrapText="1"/>
    </xf>
    <xf numFmtId="0" fontId="55" fillId="0" borderId="0" xfId="0" applyFont="1" applyFill="1" applyAlignment="1">
      <alignment horizontal="left" vertical="center" wrapText="1"/>
    </xf>
    <xf numFmtId="0" fontId="6" fillId="11" borderId="6" xfId="1" applyFont="1" applyFill="1" applyBorder="1" applyAlignment="1" applyProtection="1">
      <alignment horizontal="left" vertical="center" wrapText="1"/>
      <protection locked="0"/>
    </xf>
    <xf numFmtId="0" fontId="6" fillId="0" borderId="24" xfId="1" applyFont="1" applyBorder="1" applyAlignment="1" applyProtection="1">
      <alignment horizontal="center" vertical="center"/>
      <protection locked="0"/>
    </xf>
    <xf numFmtId="0" fontId="6" fillId="0" borderId="27" xfId="1" applyFont="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55" fillId="0" borderId="0" xfId="0" applyFont="1" applyAlignment="1">
      <alignment horizontal="left" vertical="center" wrapText="1"/>
    </xf>
    <xf numFmtId="0" fontId="30" fillId="0" borderId="19" xfId="1" applyFont="1" applyBorder="1" applyAlignment="1" applyProtection="1">
      <alignment horizontal="center" vertical="center" wrapText="1"/>
      <protection locked="0"/>
    </xf>
    <xf numFmtId="0" fontId="30" fillId="0" borderId="16" xfId="1" applyFont="1" applyBorder="1" applyAlignment="1" applyProtection="1">
      <alignment horizontal="center" vertical="center" wrapText="1"/>
      <protection locked="0"/>
    </xf>
    <xf numFmtId="0" fontId="30" fillId="0" borderId="18" xfId="1" applyFont="1" applyBorder="1" applyAlignment="1" applyProtection="1">
      <alignment horizontal="center" vertical="center"/>
      <protection locked="0"/>
    </xf>
    <xf numFmtId="0" fontId="30" fillId="0" borderId="21" xfId="1" applyFont="1" applyBorder="1" applyAlignment="1" applyProtection="1">
      <alignment horizontal="center" vertical="center"/>
      <protection locked="0"/>
    </xf>
    <xf numFmtId="0" fontId="6" fillId="0" borderId="0" xfId="1" applyFont="1" applyBorder="1" applyAlignment="1" applyProtection="1">
      <alignment horizontal="left" vertical="center" wrapText="1"/>
      <protection locked="0"/>
    </xf>
    <xf numFmtId="0" fontId="6" fillId="0" borderId="19" xfId="1" applyFont="1" applyBorder="1" applyAlignment="1" applyProtection="1">
      <alignment horizontal="center" vertical="center"/>
      <protection locked="0"/>
    </xf>
    <xf numFmtId="0" fontId="30" fillId="0" borderId="19" xfId="1" applyFont="1" applyBorder="1" applyAlignment="1" applyProtection="1">
      <alignment horizontal="center" vertical="center"/>
      <protection locked="0"/>
    </xf>
    <xf numFmtId="0" fontId="30" fillId="0" borderId="34" xfId="1" applyFont="1" applyBorder="1" applyAlignment="1" applyProtection="1">
      <alignment horizontal="center" vertical="center"/>
      <protection locked="0"/>
    </xf>
    <xf numFmtId="0" fontId="6" fillId="11" borderId="29" xfId="1" applyFont="1" applyFill="1" applyBorder="1" applyAlignment="1" applyProtection="1">
      <alignment horizontal="left" vertical="center"/>
      <protection locked="0"/>
    </xf>
    <xf numFmtId="0" fontId="6" fillId="11" borderId="13" xfId="1" applyFont="1" applyFill="1" applyBorder="1" applyAlignment="1" applyProtection="1">
      <alignment horizontal="left" vertical="center"/>
      <protection locked="0"/>
    </xf>
    <xf numFmtId="0" fontId="30" fillId="0" borderId="24" xfId="1" applyFont="1" applyBorder="1" applyAlignment="1" applyProtection="1">
      <alignment horizontal="center" vertical="center"/>
      <protection locked="0"/>
    </xf>
    <xf numFmtId="0" fontId="30" fillId="0" borderId="27" xfId="1" applyFont="1" applyBorder="1" applyAlignment="1" applyProtection="1">
      <alignment horizontal="center" vertical="center"/>
      <protection locked="0"/>
    </xf>
    <xf numFmtId="0" fontId="30" fillId="0" borderId="6" xfId="1" applyFont="1" applyBorder="1" applyAlignment="1" applyProtection="1">
      <alignment horizontal="center" vertical="center"/>
      <protection locked="0"/>
    </xf>
    <xf numFmtId="0" fontId="6" fillId="11" borderId="81" xfId="1" applyFont="1" applyFill="1" applyBorder="1" applyAlignment="1" applyProtection="1">
      <alignment horizontal="left" vertical="center"/>
      <protection locked="0"/>
    </xf>
    <xf numFmtId="0" fontId="6" fillId="11" borderId="15" xfId="1" applyFont="1" applyFill="1" applyBorder="1" applyAlignment="1" applyProtection="1">
      <alignment horizontal="left" vertical="center"/>
      <protection locked="0"/>
    </xf>
    <xf numFmtId="0" fontId="6" fillId="0" borderId="0" xfId="1" applyFont="1" applyAlignment="1" applyProtection="1">
      <alignment horizontal="left" vertical="center" wrapText="1"/>
      <protection locked="0"/>
    </xf>
    <xf numFmtId="0" fontId="30" fillId="0" borderId="98" xfId="1" applyFont="1" applyBorder="1" applyAlignment="1" applyProtection="1">
      <alignment horizontal="center" vertical="center" wrapText="1"/>
      <protection locked="0"/>
    </xf>
    <xf numFmtId="0" fontId="30" fillId="0" borderId="62" xfId="1" applyFont="1" applyBorder="1" applyAlignment="1" applyProtection="1">
      <alignment horizontal="center" vertical="center" wrapText="1"/>
      <protection locked="0"/>
    </xf>
    <xf numFmtId="0" fontId="30" fillId="0" borderId="58" xfId="1" applyFont="1" applyBorder="1" applyAlignment="1" applyProtection="1">
      <alignment horizontal="center" vertical="center" wrapText="1"/>
      <protection locked="0"/>
    </xf>
    <xf numFmtId="0" fontId="30" fillId="0" borderId="35" xfId="1" applyFont="1" applyBorder="1" applyAlignment="1" applyProtection="1">
      <alignment horizontal="center" vertical="center" wrapText="1"/>
      <protection locked="0"/>
    </xf>
    <xf numFmtId="0" fontId="6" fillId="0" borderId="0" xfId="1" applyFont="1" applyFill="1" applyAlignment="1" applyProtection="1">
      <alignment horizontal="left" vertical="center"/>
      <protection locked="0"/>
    </xf>
    <xf numFmtId="0" fontId="6" fillId="0" borderId="0" xfId="1" applyFont="1" applyAlignment="1" applyProtection="1">
      <alignment horizontal="left" vertical="center"/>
      <protection locked="0"/>
    </xf>
    <xf numFmtId="0" fontId="40" fillId="0" borderId="0" xfId="1" applyFont="1" applyBorder="1" applyAlignment="1" applyProtection="1">
      <alignment horizontal="left" vertical="center" wrapText="1"/>
      <protection locked="0"/>
    </xf>
    <xf numFmtId="0" fontId="12" fillId="0" borderId="0" xfId="0" applyFont="1" applyAlignment="1">
      <alignment horizontal="left" vertical="center"/>
    </xf>
    <xf numFmtId="0" fontId="21" fillId="0" borderId="0" xfId="0" applyFont="1" applyFill="1" applyAlignment="1">
      <alignment vertical="center" wrapText="1"/>
    </xf>
    <xf numFmtId="0" fontId="0" fillId="0" borderId="0" xfId="0" applyFill="1" applyAlignment="1">
      <alignment vertical="center" wrapText="1"/>
    </xf>
    <xf numFmtId="0" fontId="30" fillId="0" borderId="86" xfId="1" applyFont="1" applyBorder="1" applyAlignment="1">
      <alignment horizontal="left" vertical="center" wrapText="1"/>
    </xf>
    <xf numFmtId="0" fontId="30" fillId="0" borderId="29" xfId="1" applyFont="1" applyFill="1" applyBorder="1" applyAlignment="1" applyProtection="1">
      <alignment horizontal="left" vertical="center"/>
      <protection locked="0"/>
    </xf>
    <xf numFmtId="0" fontId="30" fillId="0" borderId="44" xfId="1" applyFont="1" applyFill="1" applyBorder="1" applyAlignment="1" applyProtection="1">
      <alignment horizontal="left" vertical="center"/>
      <protection locked="0"/>
    </xf>
    <xf numFmtId="0" fontId="30" fillId="0" borderId="29" xfId="1" applyFont="1" applyBorder="1" applyAlignment="1" applyProtection="1">
      <alignment horizontal="left" vertical="center" wrapText="1"/>
      <protection locked="0"/>
    </xf>
    <xf numFmtId="0" fontId="30" fillId="0" borderId="44" xfId="1" applyFont="1" applyBorder="1" applyAlignment="1" applyProtection="1">
      <alignment horizontal="left" vertical="center" wrapText="1"/>
      <protection locked="0"/>
    </xf>
    <xf numFmtId="0" fontId="30" fillId="0" borderId="5" xfId="1" applyFont="1" applyBorder="1" applyAlignment="1">
      <alignment horizontal="left" vertical="center" wrapText="1"/>
    </xf>
    <xf numFmtId="0" fontId="30" fillId="0" borderId="24" xfId="1" applyFont="1" applyBorder="1" applyAlignment="1">
      <alignment horizontal="left" vertical="center" wrapText="1"/>
    </xf>
    <xf numFmtId="0" fontId="30" fillId="0" borderId="91" xfId="1" applyFont="1" applyBorder="1" applyAlignment="1">
      <alignment horizontal="left" vertical="center" wrapText="1"/>
    </xf>
    <xf numFmtId="0" fontId="30" fillId="0" borderId="98" xfId="1" applyFont="1" applyBorder="1" applyAlignment="1">
      <alignment horizontal="center" vertical="center" wrapText="1"/>
    </xf>
    <xf numFmtId="0" fontId="30" fillId="0" borderId="53" xfId="1" applyFont="1" applyBorder="1" applyAlignment="1">
      <alignment horizontal="center" vertical="center" wrapText="1"/>
    </xf>
    <xf numFmtId="0" fontId="30" fillId="0" borderId="31" xfId="1" applyFont="1" applyBorder="1" applyAlignment="1">
      <alignment horizontal="center" vertical="center" wrapText="1"/>
    </xf>
    <xf numFmtId="0" fontId="31" fillId="0" borderId="25" xfId="1" applyFont="1" applyFill="1" applyBorder="1" applyAlignment="1" applyProtection="1">
      <alignment horizontal="center" vertical="center" wrapText="1"/>
      <protection locked="0"/>
    </xf>
    <xf numFmtId="0" fontId="31" fillId="0" borderId="0" xfId="1" applyFont="1" applyFill="1" applyBorder="1" applyAlignment="1" applyProtection="1">
      <alignment horizontal="center" vertical="center" wrapText="1"/>
      <protection locked="0"/>
    </xf>
    <xf numFmtId="0" fontId="31" fillId="0" borderId="84" xfId="1" applyFont="1" applyFill="1" applyBorder="1" applyAlignment="1" applyProtection="1">
      <alignment horizontal="center" vertical="center" wrapText="1"/>
      <protection locked="0"/>
    </xf>
    <xf numFmtId="0" fontId="31" fillId="0" borderId="17" xfId="1" applyFont="1" applyBorder="1" applyAlignment="1" applyProtection="1">
      <alignment horizontal="center" vertical="center" wrapText="1"/>
      <protection locked="0"/>
    </xf>
    <xf numFmtId="0" fontId="31" fillId="0" borderId="2" xfId="1" applyFont="1" applyBorder="1" applyAlignment="1" applyProtection="1">
      <alignment horizontal="center" vertical="center" wrapText="1"/>
      <protection locked="0"/>
    </xf>
    <xf numFmtId="0" fontId="31" fillId="0" borderId="14" xfId="1" applyFont="1" applyBorder="1" applyAlignment="1" applyProtection="1">
      <alignment horizontal="center" vertical="center" wrapText="1"/>
      <protection locked="0"/>
    </xf>
    <xf numFmtId="0" fontId="31" fillId="0" borderId="84" xfId="1" applyFont="1" applyBorder="1" applyAlignment="1" applyProtection="1">
      <alignment horizontal="center" vertical="center"/>
      <protection locked="0"/>
    </xf>
    <xf numFmtId="0" fontId="30" fillId="0" borderId="38" xfId="1" applyFont="1" applyBorder="1" applyAlignment="1">
      <alignment horizontal="left" vertical="center" wrapText="1"/>
    </xf>
    <xf numFmtId="0" fontId="30" fillId="0" borderId="22" xfId="1" applyFont="1" applyBorder="1" applyAlignment="1" applyProtection="1">
      <alignment horizontal="center" vertical="center" wrapText="1"/>
      <protection locked="0"/>
    </xf>
    <xf numFmtId="0" fontId="30" fillId="0" borderId="94" xfId="1" applyFont="1" applyBorder="1" applyAlignment="1" applyProtection="1">
      <alignment horizontal="center" vertical="center" wrapText="1"/>
      <protection locked="0"/>
    </xf>
    <xf numFmtId="0" fontId="30" fillId="0" borderId="32" xfId="1" applyFont="1" applyBorder="1" applyAlignment="1" applyProtection="1">
      <alignment horizontal="center" vertical="center" wrapText="1"/>
      <protection locked="0"/>
    </xf>
    <xf numFmtId="0" fontId="31" fillId="0" borderId="9" xfId="1" applyFont="1" applyBorder="1" applyAlignment="1" applyProtection="1">
      <alignment horizontal="center" vertical="center"/>
      <protection locked="0"/>
    </xf>
    <xf numFmtId="0" fontId="31" fillId="0" borderId="10" xfId="1" applyFont="1" applyBorder="1" applyAlignment="1" applyProtection="1">
      <alignment horizontal="center" vertical="center"/>
      <protection locked="0"/>
    </xf>
    <xf numFmtId="0" fontId="31" fillId="0" borderId="26" xfId="1" applyFont="1" applyBorder="1" applyAlignment="1" applyProtection="1">
      <alignment horizontal="center" vertical="center"/>
      <protection locked="0"/>
    </xf>
    <xf numFmtId="0" fontId="30" fillId="0" borderId="69" xfId="1" applyFont="1" applyFill="1" applyBorder="1" applyAlignment="1" applyProtection="1">
      <alignment horizontal="center" vertical="center"/>
      <protection locked="0"/>
    </xf>
    <xf numFmtId="0" fontId="30" fillId="0" borderId="60" xfId="1" applyFont="1" applyFill="1" applyBorder="1" applyAlignment="1" applyProtection="1">
      <alignment horizontal="center" vertical="center"/>
      <protection locked="0"/>
    </xf>
    <xf numFmtId="0" fontId="30" fillId="0" borderId="103" xfId="1" applyFont="1" applyFill="1" applyBorder="1" applyAlignment="1" applyProtection="1">
      <alignment horizontal="center" vertical="center"/>
      <protection locked="0"/>
    </xf>
    <xf numFmtId="0" fontId="30" fillId="0" borderId="69" xfId="1" applyFont="1" applyFill="1" applyBorder="1" applyAlignment="1" applyProtection="1">
      <alignment horizontal="center" vertical="center" wrapText="1"/>
      <protection locked="0"/>
    </xf>
    <xf numFmtId="0" fontId="30" fillId="0" borderId="60" xfId="1" applyFont="1" applyFill="1" applyBorder="1" applyAlignment="1" applyProtection="1">
      <alignment horizontal="center" vertical="center" wrapText="1"/>
      <protection locked="0"/>
    </xf>
    <xf numFmtId="0" fontId="30" fillId="0" borderId="103" xfId="1" applyFont="1" applyFill="1" applyBorder="1" applyAlignment="1" applyProtection="1">
      <alignment horizontal="center" vertical="center" wrapText="1"/>
      <protection locked="0"/>
    </xf>
    <xf numFmtId="0" fontId="30" fillId="11" borderId="60" xfId="1" applyFont="1" applyFill="1" applyBorder="1" applyAlignment="1" applyProtection="1">
      <alignment horizontal="center" vertical="center"/>
      <protection locked="0"/>
    </xf>
    <xf numFmtId="0" fontId="30" fillId="11" borderId="103" xfId="1" applyFont="1" applyFill="1" applyBorder="1" applyAlignment="1" applyProtection="1">
      <alignment horizontal="center" vertical="center"/>
      <protection locked="0"/>
    </xf>
    <xf numFmtId="0" fontId="30" fillId="0" borderId="29" xfId="1" applyFont="1" applyFill="1" applyBorder="1" applyAlignment="1" applyProtection="1">
      <alignment horizontal="center" vertical="center" wrapText="1"/>
      <protection locked="0"/>
    </xf>
    <xf numFmtId="0" fontId="30" fillId="0" borderId="44" xfId="1" applyFont="1" applyFill="1" applyBorder="1" applyAlignment="1" applyProtection="1">
      <alignment horizontal="center" vertical="center" wrapText="1"/>
      <protection locked="0"/>
    </xf>
    <xf numFmtId="0" fontId="30" fillId="0" borderId="27" xfId="1" applyFont="1" applyBorder="1" applyAlignment="1" applyProtection="1">
      <alignment horizontal="center" vertical="center" wrapText="1"/>
      <protection locked="0"/>
    </xf>
    <xf numFmtId="0" fontId="30" fillId="0" borderId="6" xfId="1" applyFont="1" applyBorder="1" applyAlignment="1" applyProtection="1">
      <alignment horizontal="center" vertical="center" wrapText="1"/>
      <protection locked="0"/>
    </xf>
    <xf numFmtId="0" fontId="30" fillId="0" borderId="23" xfId="1" applyFont="1" applyBorder="1" applyAlignment="1">
      <alignment horizontal="left" vertical="center" wrapText="1"/>
    </xf>
    <xf numFmtId="0" fontId="30" fillId="0" borderId="7" xfId="1" applyFont="1" applyBorder="1" applyAlignment="1">
      <alignment horizontal="left" vertical="center" wrapText="1"/>
    </xf>
    <xf numFmtId="0" fontId="30" fillId="0" borderId="72" xfId="1" applyFont="1" applyBorder="1" applyAlignment="1">
      <alignment horizontal="left" vertical="center" wrapText="1"/>
    </xf>
    <xf numFmtId="0" fontId="30" fillId="11" borderId="18" xfId="1" applyFont="1" applyFill="1" applyBorder="1" applyAlignment="1" applyProtection="1">
      <alignment horizontal="center" vertical="center" wrapText="1"/>
      <protection locked="0"/>
    </xf>
    <xf numFmtId="0" fontId="30" fillId="11" borderId="34" xfId="1" applyFont="1" applyFill="1" applyBorder="1" applyAlignment="1" applyProtection="1">
      <alignment horizontal="center" vertical="center" wrapText="1"/>
      <protection locked="0"/>
    </xf>
    <xf numFmtId="0" fontId="30" fillId="11" borderId="23" xfId="1" applyFont="1" applyFill="1" applyBorder="1" applyAlignment="1" applyProtection="1">
      <alignment horizontal="center" vertical="center" wrapText="1"/>
      <protection locked="0"/>
    </xf>
    <xf numFmtId="0" fontId="30" fillId="11" borderId="72" xfId="1" applyFont="1" applyFill="1" applyBorder="1" applyAlignment="1" applyProtection="1">
      <alignment horizontal="center" vertical="center" wrapText="1"/>
      <protection locked="0"/>
    </xf>
    <xf numFmtId="0" fontId="31" fillId="0" borderId="98" xfId="1" applyFont="1" applyFill="1" applyBorder="1" applyAlignment="1" applyProtection="1">
      <alignment horizontal="center" vertical="center" wrapText="1"/>
      <protection locked="0"/>
    </xf>
    <xf numFmtId="0" fontId="31" fillId="0" borderId="58" xfId="1" applyFont="1" applyFill="1" applyBorder="1" applyAlignment="1" applyProtection="1">
      <alignment horizontal="center" vertical="center" wrapText="1"/>
      <protection locked="0"/>
    </xf>
    <xf numFmtId="0" fontId="31" fillId="0" borderId="59" xfId="1" applyFont="1" applyFill="1" applyBorder="1" applyAlignment="1" applyProtection="1">
      <alignment horizontal="center" vertical="center" wrapText="1"/>
      <protection locked="0"/>
    </xf>
    <xf numFmtId="0" fontId="30" fillId="0" borderId="134" xfId="1" applyFont="1" applyBorder="1" applyAlignment="1" applyProtection="1">
      <alignment horizontal="center" vertical="center"/>
      <protection locked="0"/>
    </xf>
    <xf numFmtId="0" fontId="30" fillId="0" borderId="25" xfId="1" applyFont="1" applyBorder="1" applyAlignment="1" applyProtection="1">
      <alignment horizontal="center" vertical="center"/>
      <protection locked="0"/>
    </xf>
    <xf numFmtId="0" fontId="30" fillId="0" borderId="154" xfId="1" applyFont="1" applyBorder="1" applyAlignment="1" applyProtection="1">
      <alignment horizontal="center" vertical="center"/>
      <protection locked="0"/>
    </xf>
    <xf numFmtId="0" fontId="30" fillId="0" borderId="50" xfId="1" applyFont="1" applyBorder="1" applyAlignment="1" applyProtection="1">
      <alignment horizontal="center" vertical="center"/>
      <protection locked="0"/>
    </xf>
    <xf numFmtId="0" fontId="30" fillId="0" borderId="0" xfId="1" applyFont="1" applyBorder="1" applyAlignment="1" applyProtection="1">
      <alignment horizontal="center" vertical="center"/>
      <protection locked="0"/>
    </xf>
    <xf numFmtId="0" fontId="30" fillId="0" borderId="82" xfId="1" applyFont="1" applyBorder="1" applyAlignment="1" applyProtection="1">
      <alignment horizontal="center" vertical="center"/>
      <protection locked="0"/>
    </xf>
    <xf numFmtId="0" fontId="30" fillId="0" borderId="54" xfId="1" applyFont="1" applyBorder="1" applyAlignment="1" applyProtection="1">
      <alignment horizontal="center" vertical="center"/>
      <protection locked="0"/>
    </xf>
    <xf numFmtId="0" fontId="30" fillId="0" borderId="84" xfId="1" applyFont="1" applyBorder="1" applyAlignment="1" applyProtection="1">
      <alignment horizontal="center" vertical="center"/>
      <protection locked="0"/>
    </xf>
    <xf numFmtId="0" fontId="30" fillId="0" borderId="70" xfId="1" applyFont="1" applyBorder="1" applyAlignment="1" applyProtection="1">
      <alignment horizontal="center" vertical="center"/>
      <protection locked="0"/>
    </xf>
    <xf numFmtId="0" fontId="30" fillId="0" borderId="23" xfId="1" applyFont="1" applyBorder="1" applyAlignment="1">
      <alignment horizontal="center" vertical="center" wrapText="1"/>
    </xf>
    <xf numFmtId="0" fontId="30" fillId="0" borderId="4" xfId="1" applyFont="1" applyFill="1" applyBorder="1" applyAlignment="1" applyProtection="1">
      <alignment horizontal="center" vertical="center" wrapText="1"/>
      <protection locked="0"/>
    </xf>
    <xf numFmtId="0" fontId="30" fillId="0" borderId="13" xfId="1" applyFont="1" applyFill="1" applyBorder="1" applyAlignment="1" applyProtection="1">
      <alignment horizontal="center" vertical="center" wrapText="1"/>
      <protection locked="0"/>
    </xf>
    <xf numFmtId="0" fontId="42" fillId="0" borderId="6" xfId="1" applyFont="1" applyFill="1" applyBorder="1" applyAlignment="1" applyProtection="1">
      <alignment horizontal="left" vertical="center"/>
      <protection locked="0"/>
    </xf>
    <xf numFmtId="0" fontId="42" fillId="0" borderId="43" xfId="1" applyFont="1" applyFill="1" applyBorder="1" applyAlignment="1" applyProtection="1">
      <alignment horizontal="left" vertical="center"/>
      <protection locked="0"/>
    </xf>
    <xf numFmtId="0" fontId="42" fillId="0" borderId="7" xfId="1" applyFont="1" applyFill="1" applyBorder="1" applyAlignment="1" applyProtection="1">
      <alignment horizontal="left" vertical="center"/>
      <protection locked="0"/>
    </xf>
    <xf numFmtId="0" fontId="42" fillId="0" borderId="72" xfId="1" applyFont="1" applyFill="1" applyBorder="1" applyAlignment="1" applyProtection="1">
      <alignment horizontal="left" vertical="center"/>
      <protection locked="0"/>
    </xf>
    <xf numFmtId="0" fontId="42" fillId="0" borderId="29" xfId="1" applyFont="1" applyFill="1" applyBorder="1" applyAlignment="1" applyProtection="1">
      <alignment horizontal="left" vertical="center"/>
      <protection locked="0"/>
    </xf>
    <xf numFmtId="0" fontId="42" fillId="0" borderId="44" xfId="1" applyFont="1" applyFill="1" applyBorder="1" applyAlignment="1" applyProtection="1">
      <alignment horizontal="left" vertical="center"/>
      <protection locked="0"/>
    </xf>
    <xf numFmtId="0" fontId="30" fillId="0" borderId="134" xfId="1" applyFont="1" applyFill="1" applyBorder="1" applyAlignment="1" applyProtection="1">
      <alignment horizontal="center" vertical="center" wrapText="1"/>
      <protection locked="0"/>
    </xf>
    <xf numFmtId="0" fontId="30" fillId="0" borderId="154" xfId="1" applyFont="1" applyFill="1" applyBorder="1" applyAlignment="1" applyProtection="1">
      <alignment horizontal="center" vertical="center" wrapText="1"/>
      <protection locked="0"/>
    </xf>
    <xf numFmtId="0" fontId="30" fillId="0" borderId="56" xfId="1" applyFont="1" applyFill="1" applyBorder="1" applyAlignment="1" applyProtection="1">
      <alignment horizontal="center" vertical="center" wrapText="1"/>
      <protection locked="0"/>
    </xf>
    <xf numFmtId="0" fontId="30" fillId="0" borderId="42" xfId="1" applyFont="1" applyFill="1" applyBorder="1" applyAlignment="1" applyProtection="1">
      <alignment horizontal="center" vertical="center" wrapText="1"/>
      <protection locked="0"/>
    </xf>
    <xf numFmtId="0" fontId="30" fillId="11" borderId="132" xfId="1" applyFont="1" applyFill="1" applyBorder="1" applyAlignment="1" applyProtection="1">
      <alignment horizontal="left" vertical="center" wrapText="1"/>
      <protection locked="0"/>
    </xf>
    <xf numFmtId="0" fontId="30" fillId="11" borderId="45" xfId="1" applyFont="1" applyFill="1" applyBorder="1" applyAlignment="1" applyProtection="1">
      <alignment horizontal="left" vertical="center" wrapText="1"/>
      <protection locked="0"/>
    </xf>
    <xf numFmtId="0" fontId="30" fillId="0" borderId="46" xfId="1" applyFont="1" applyBorder="1" applyAlignment="1" applyProtection="1">
      <alignment horizontal="center" vertical="center"/>
      <protection locked="0"/>
    </xf>
    <xf numFmtId="0" fontId="30" fillId="0" borderId="30" xfId="1" applyFont="1" applyBorder="1" applyAlignment="1" applyProtection="1">
      <alignment horizontal="center" vertical="center"/>
      <protection locked="0"/>
    </xf>
    <xf numFmtId="2" fontId="30" fillId="0" borderId="5" xfId="1" applyNumberFormat="1" applyFont="1" applyBorder="1" applyAlignment="1" applyProtection="1">
      <alignment horizontal="center" vertical="center" wrapText="1"/>
      <protection locked="0"/>
    </xf>
    <xf numFmtId="2" fontId="30" fillId="0" borderId="31" xfId="1" applyNumberFormat="1" applyFont="1" applyBorder="1" applyAlignment="1" applyProtection="1">
      <alignment horizontal="center" vertical="center" wrapText="1"/>
      <protection locked="0"/>
    </xf>
    <xf numFmtId="0" fontId="30" fillId="0" borderId="22" xfId="1" applyFont="1" applyBorder="1" applyAlignment="1" applyProtection="1">
      <alignment horizontal="center" vertical="center"/>
      <protection locked="0"/>
    </xf>
    <xf numFmtId="0" fontId="30" fillId="0" borderId="94" xfId="1" applyFont="1" applyBorder="1" applyAlignment="1" applyProtection="1">
      <alignment horizontal="center" vertical="center"/>
      <protection locked="0"/>
    </xf>
    <xf numFmtId="0" fontId="30" fillId="0" borderId="32" xfId="1" applyFont="1" applyBorder="1" applyAlignment="1" applyProtection="1">
      <alignment horizontal="center" vertical="center"/>
      <protection locked="0"/>
    </xf>
    <xf numFmtId="0" fontId="43" fillId="0" borderId="134" xfId="1" applyFont="1" applyBorder="1" applyAlignment="1" applyProtection="1">
      <alignment horizontal="center" vertical="center"/>
      <protection locked="0"/>
    </xf>
    <xf numFmtId="0" fontId="43" fillId="0" borderId="25" xfId="1" applyFont="1" applyBorder="1" applyAlignment="1" applyProtection="1">
      <alignment horizontal="center" vertical="center"/>
      <protection locked="0"/>
    </xf>
    <xf numFmtId="0" fontId="43" fillId="0" borderId="50" xfId="1" applyFont="1" applyBorder="1" applyAlignment="1" applyProtection="1">
      <alignment horizontal="center" vertical="center"/>
      <protection locked="0"/>
    </xf>
    <xf numFmtId="0" fontId="43" fillId="0" borderId="0" xfId="1" applyFont="1" applyBorder="1" applyAlignment="1" applyProtection="1">
      <alignment horizontal="center" vertical="center"/>
      <protection locked="0"/>
    </xf>
    <xf numFmtId="0" fontId="43" fillId="0" borderId="54" xfId="1" applyFont="1" applyBorder="1" applyAlignment="1" applyProtection="1">
      <alignment horizontal="center" vertical="center"/>
      <protection locked="0"/>
    </xf>
    <xf numFmtId="0" fontId="43" fillId="0" borderId="84" xfId="1" applyFont="1" applyBorder="1" applyAlignment="1" applyProtection="1">
      <alignment horizontal="center" vertical="center"/>
      <protection locked="0"/>
    </xf>
    <xf numFmtId="0" fontId="30" fillId="11" borderId="4" xfId="1" applyFont="1" applyFill="1" applyBorder="1" applyAlignment="1" applyProtection="1">
      <alignment vertical="center" wrapText="1"/>
      <protection locked="0"/>
    </xf>
    <xf numFmtId="0" fontId="30" fillId="11" borderId="38" xfId="1" applyFont="1" applyFill="1" applyBorder="1" applyAlignment="1" applyProtection="1">
      <alignment vertical="center" wrapText="1"/>
      <protection locked="0"/>
    </xf>
    <xf numFmtId="0" fontId="30" fillId="11" borderId="163" xfId="1" applyFont="1" applyFill="1" applyBorder="1" applyAlignment="1" applyProtection="1">
      <alignment horizontal="left" vertical="center" wrapText="1"/>
      <protection locked="0"/>
    </xf>
    <xf numFmtId="0" fontId="30" fillId="11" borderId="164" xfId="1" applyFont="1" applyFill="1" applyBorder="1" applyAlignment="1" applyProtection="1">
      <alignment horizontal="left" vertical="center" wrapText="1"/>
      <protection locked="0"/>
    </xf>
    <xf numFmtId="0" fontId="30" fillId="11" borderId="4" xfId="1" applyFont="1" applyFill="1" applyBorder="1" applyAlignment="1" applyProtection="1">
      <alignment horizontal="left" vertical="center" wrapText="1"/>
      <protection locked="0"/>
    </xf>
    <xf numFmtId="0" fontId="30" fillId="11" borderId="44" xfId="1" applyFont="1" applyFill="1" applyBorder="1" applyAlignment="1" applyProtection="1">
      <alignment horizontal="left" vertical="center" wrapText="1"/>
      <protection locked="0"/>
    </xf>
    <xf numFmtId="0" fontId="30" fillId="0" borderId="69" xfId="1" applyFont="1" applyBorder="1" applyAlignment="1" applyProtection="1">
      <alignment horizontal="center" vertical="center" wrapText="1"/>
      <protection locked="0"/>
    </xf>
    <xf numFmtId="0" fontId="30" fillId="0" borderId="103" xfId="1" applyFont="1" applyBorder="1" applyAlignment="1" applyProtection="1">
      <alignment horizontal="center" vertical="center" wrapText="1"/>
      <protection locked="0"/>
    </xf>
    <xf numFmtId="0" fontId="30" fillId="0" borderId="24" xfId="1" applyFont="1" applyBorder="1" applyAlignment="1" applyProtection="1">
      <alignment horizontal="center" vertical="center" wrapText="1"/>
      <protection locked="0"/>
    </xf>
    <xf numFmtId="0" fontId="30" fillId="0" borderId="69" xfId="1" applyFont="1" applyBorder="1" applyAlignment="1" applyProtection="1">
      <alignment horizontal="center" vertical="center"/>
      <protection locked="0"/>
    </xf>
    <xf numFmtId="0" fontId="30" fillId="0" borderId="60" xfId="1" applyFont="1" applyBorder="1" applyAlignment="1" applyProtection="1">
      <alignment horizontal="center" vertical="center"/>
      <protection locked="0"/>
    </xf>
    <xf numFmtId="0" fontId="30" fillId="0" borderId="53" xfId="1" applyFont="1" applyBorder="1" applyAlignment="1" applyProtection="1">
      <alignment horizontal="center" vertical="center" wrapText="1"/>
      <protection locked="0"/>
    </xf>
    <xf numFmtId="0" fontId="30" fillId="0" borderId="31" xfId="1" applyFont="1" applyBorder="1" applyAlignment="1" applyProtection="1">
      <alignment horizontal="center" vertical="center" wrapText="1"/>
      <protection locked="0"/>
    </xf>
    <xf numFmtId="0" fontId="30" fillId="0" borderId="24" xfId="1" applyFont="1" applyFill="1" applyBorder="1" applyAlignment="1" applyProtection="1">
      <alignment horizontal="center" vertical="center"/>
      <protection locked="0"/>
    </xf>
    <xf numFmtId="0" fontId="30" fillId="0" borderId="6" xfId="1" applyFont="1" applyFill="1" applyBorder="1" applyAlignment="1" applyProtection="1">
      <alignment horizontal="center" vertical="center"/>
      <protection locked="0"/>
    </xf>
    <xf numFmtId="0" fontId="30" fillId="0" borderId="82" xfId="1" applyFont="1" applyBorder="1" applyAlignment="1" applyProtection="1">
      <alignment horizontal="center" vertical="center" wrapText="1"/>
      <protection locked="0"/>
    </xf>
    <xf numFmtId="0" fontId="30" fillId="0" borderId="42" xfId="1" applyFont="1" applyBorder="1" applyAlignment="1" applyProtection="1">
      <alignment horizontal="center" vertical="center" wrapText="1"/>
      <protection locked="0"/>
    </xf>
    <xf numFmtId="0" fontId="30" fillId="0" borderId="24" xfId="1" applyFont="1" applyFill="1" applyBorder="1" applyAlignment="1" applyProtection="1">
      <alignment horizontal="center" vertical="center" wrapText="1"/>
      <protection locked="0"/>
    </xf>
    <xf numFmtId="0" fontId="30" fillId="0" borderId="6" xfId="1" applyFont="1" applyFill="1" applyBorder="1" applyAlignment="1" applyProtection="1">
      <alignment horizontal="center" vertical="center" wrapText="1"/>
      <protection locked="0"/>
    </xf>
    <xf numFmtId="0" fontId="30" fillId="11" borderId="38" xfId="1" applyFont="1" applyFill="1" applyBorder="1" applyAlignment="1" applyProtection="1">
      <alignment horizontal="left" vertical="center" wrapText="1"/>
      <protection locked="0"/>
    </xf>
    <xf numFmtId="0" fontId="30" fillId="0" borderId="0" xfId="1" applyFont="1" applyFill="1" applyAlignment="1">
      <alignment vertical="center" wrapText="1"/>
    </xf>
    <xf numFmtId="0" fontId="6" fillId="0" borderId="53" xfId="1" applyFont="1" applyFill="1" applyBorder="1" applyAlignment="1" applyProtection="1">
      <alignment horizontal="center" vertical="center" wrapText="1"/>
      <protection locked="0"/>
    </xf>
    <xf numFmtId="0" fontId="6" fillId="0" borderId="31" xfId="1" applyFont="1" applyFill="1" applyBorder="1" applyAlignment="1" applyProtection="1">
      <alignment horizontal="center" vertical="center" wrapText="1"/>
      <protection locked="0"/>
    </xf>
    <xf numFmtId="0" fontId="6" fillId="0" borderId="98" xfId="1" applyFont="1" applyBorder="1" applyAlignment="1">
      <alignment horizontal="center" vertical="center"/>
    </xf>
    <xf numFmtId="0" fontId="6" fillId="0" borderId="53" xfId="1" applyFont="1" applyBorder="1" applyAlignment="1">
      <alignment horizontal="center" vertical="center"/>
    </xf>
    <xf numFmtId="0" fontId="6" fillId="0" borderId="62" xfId="1" applyFont="1" applyBorder="1" applyAlignment="1">
      <alignment horizontal="center" vertical="center"/>
    </xf>
    <xf numFmtId="0" fontId="6" fillId="0" borderId="38" xfId="1" applyFont="1" applyBorder="1" applyAlignment="1" applyProtection="1">
      <alignment horizontal="center" vertical="center"/>
      <protection locked="0"/>
    </xf>
    <xf numFmtId="0" fontId="6" fillId="0" borderId="44" xfId="1" applyFont="1" applyBorder="1" applyAlignment="1" applyProtection="1">
      <alignment horizontal="center" vertical="center"/>
      <protection locked="0"/>
    </xf>
    <xf numFmtId="0" fontId="6" fillId="0" borderId="69" xfId="1" applyFont="1" applyFill="1" applyBorder="1" applyAlignment="1" applyProtection="1">
      <alignment horizontal="center" vertical="center" wrapText="1"/>
      <protection locked="0"/>
    </xf>
    <xf numFmtId="0" fontId="6" fillId="0" borderId="103" xfId="1" applyFont="1" applyFill="1" applyBorder="1" applyAlignment="1" applyProtection="1">
      <alignment horizontal="center" vertical="center" wrapText="1"/>
      <protection locked="0"/>
    </xf>
    <xf numFmtId="0" fontId="6" fillId="0" borderId="82" xfId="1" applyFont="1" applyFill="1" applyBorder="1" applyAlignment="1" applyProtection="1">
      <alignment horizontal="center" vertical="center" wrapText="1"/>
      <protection locked="0"/>
    </xf>
    <xf numFmtId="0" fontId="6" fillId="0" borderId="42" xfId="1" applyFont="1" applyFill="1" applyBorder="1" applyAlignment="1" applyProtection="1">
      <alignment horizontal="center" vertical="center" wrapText="1"/>
      <protection locked="0"/>
    </xf>
    <xf numFmtId="0" fontId="6" fillId="0" borderId="59" xfId="1" applyFont="1" applyBorder="1" applyAlignment="1" applyProtection="1">
      <alignment horizontal="center" vertical="center" wrapText="1"/>
      <protection locked="0"/>
    </xf>
    <xf numFmtId="0" fontId="6" fillId="0" borderId="104" xfId="1" applyFont="1" applyBorder="1" applyAlignment="1" applyProtection="1">
      <alignment horizontal="center" vertical="center" wrapText="1"/>
      <protection locked="0"/>
    </xf>
    <xf numFmtId="0" fontId="6" fillId="0" borderId="43" xfId="1" applyFont="1" applyBorder="1" applyAlignment="1" applyProtection="1">
      <alignment horizontal="center" vertical="center" wrapText="1"/>
      <protection locked="0"/>
    </xf>
    <xf numFmtId="0" fontId="6" fillId="0" borderId="69" xfId="1" applyFont="1" applyBorder="1" applyAlignment="1" applyProtection="1">
      <alignment horizontal="center" vertical="center" wrapText="1"/>
      <protection locked="0"/>
    </xf>
    <xf numFmtId="0" fontId="6" fillId="0" borderId="60" xfId="1" applyFont="1" applyBorder="1" applyAlignment="1" applyProtection="1">
      <alignment horizontal="center" vertical="center"/>
      <protection locked="0"/>
    </xf>
    <xf numFmtId="0" fontId="6" fillId="0" borderId="103" xfId="1" applyFont="1" applyBorder="1" applyAlignment="1" applyProtection="1">
      <alignment horizontal="center" vertical="center"/>
      <protection locked="0"/>
    </xf>
    <xf numFmtId="0" fontId="6" fillId="0" borderId="4" xfId="1" applyFont="1" applyBorder="1" applyAlignment="1" applyProtection="1">
      <alignment horizontal="center" vertical="center" wrapText="1"/>
      <protection locked="0"/>
    </xf>
    <xf numFmtId="0" fontId="6" fillId="0" borderId="38" xfId="1" applyFont="1" applyBorder="1" applyAlignment="1" applyProtection="1">
      <alignment horizontal="center" vertical="center" wrapText="1"/>
      <protection locked="0"/>
    </xf>
    <xf numFmtId="0" fontId="6" fillId="0" borderId="13" xfId="1" applyFont="1" applyBorder="1" applyAlignment="1" applyProtection="1">
      <alignment horizontal="center" vertical="center" wrapText="1"/>
      <protection locked="0"/>
    </xf>
    <xf numFmtId="0" fontId="30" fillId="0" borderId="59" xfId="1" applyFont="1" applyBorder="1" applyAlignment="1" applyProtection="1">
      <alignment horizontal="center" vertical="center" wrapText="1"/>
      <protection locked="0"/>
    </xf>
    <xf numFmtId="0" fontId="30" fillId="0" borderId="104" xfId="1" applyFont="1" applyBorder="1" applyAlignment="1" applyProtection="1">
      <alignment horizontal="center" vertical="center" wrapText="1"/>
      <protection locked="0"/>
    </xf>
    <xf numFmtId="0" fontId="30" fillId="0" borderId="43" xfId="1" applyFont="1" applyBorder="1" applyAlignment="1" applyProtection="1">
      <alignment horizontal="center" vertical="center" wrapText="1"/>
      <protection locked="0"/>
    </xf>
    <xf numFmtId="0" fontId="30" fillId="0" borderId="103" xfId="1" applyFont="1" applyBorder="1" applyAlignment="1" applyProtection="1">
      <alignment horizontal="center" vertical="center"/>
      <protection locked="0"/>
    </xf>
    <xf numFmtId="0" fontId="30" fillId="0" borderId="4" xfId="1" applyFont="1" applyBorder="1" applyAlignment="1" applyProtection="1">
      <alignment horizontal="center" vertical="center" wrapText="1"/>
      <protection locked="0"/>
    </xf>
    <xf numFmtId="0" fontId="30" fillId="0" borderId="38" xfId="1" applyFont="1" applyBorder="1" applyAlignment="1" applyProtection="1">
      <alignment horizontal="center" vertical="center" wrapText="1"/>
      <protection locked="0"/>
    </xf>
    <xf numFmtId="0" fontId="30" fillId="0" borderId="7" xfId="1" applyFont="1" applyBorder="1" applyAlignment="1" applyProtection="1">
      <alignment horizontal="center" vertical="center"/>
      <protection locked="0"/>
    </xf>
    <xf numFmtId="0" fontId="31" fillId="0" borderId="19"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24" xfId="1" applyFont="1" applyFill="1" applyBorder="1" applyAlignment="1">
      <alignment horizontal="center" vertical="center" wrapText="1"/>
    </xf>
    <xf numFmtId="0" fontId="30" fillId="2" borderId="134" xfId="1" applyFont="1" applyFill="1" applyBorder="1" applyAlignment="1">
      <alignment horizontal="center" vertical="center" wrapText="1"/>
    </xf>
    <xf numFmtId="0" fontId="30" fillId="2" borderId="50" xfId="1" applyFont="1" applyFill="1" applyBorder="1" applyAlignment="1">
      <alignment horizontal="center" vertical="center" wrapText="1"/>
    </xf>
    <xf numFmtId="0" fontId="30" fillId="0" borderId="19" xfId="1" applyFont="1" applyFill="1" applyBorder="1" applyAlignment="1">
      <alignment horizontal="center" vertical="center"/>
    </xf>
    <xf numFmtId="0" fontId="6" fillId="2" borderId="22" xfId="1" applyFont="1" applyFill="1" applyBorder="1" applyAlignment="1">
      <alignment horizontal="center" vertical="center" wrapText="1"/>
    </xf>
    <xf numFmtId="0" fontId="6" fillId="2" borderId="94" xfId="1" applyFont="1" applyFill="1" applyBorder="1" applyAlignment="1">
      <alignment horizontal="center" vertical="center" wrapText="1"/>
    </xf>
    <xf numFmtId="0" fontId="30" fillId="0" borderId="23" xfId="1" applyFont="1" applyBorder="1" applyAlignment="1" applyProtection="1">
      <alignment horizontal="center" vertical="center"/>
      <protection locked="0"/>
    </xf>
    <xf numFmtId="0" fontId="30" fillId="0" borderId="8" xfId="1" applyFont="1" applyBorder="1" applyAlignment="1" applyProtection="1">
      <alignment horizontal="left" vertical="center"/>
      <protection locked="0"/>
    </xf>
    <xf numFmtId="0" fontId="30" fillId="0" borderId="47" xfId="1" applyFont="1" applyBorder="1" applyAlignment="1" applyProtection="1">
      <alignment horizontal="left" vertical="center"/>
      <protection locked="0"/>
    </xf>
    <xf numFmtId="0" fontId="30" fillId="0" borderId="4" xfId="1" applyFont="1" applyBorder="1" applyAlignment="1" applyProtection="1">
      <alignment horizontal="center" vertical="center"/>
      <protection locked="0"/>
    </xf>
    <xf numFmtId="0" fontId="30" fillId="0" borderId="155" xfId="1" applyFont="1" applyBorder="1" applyAlignment="1" applyProtection="1">
      <alignment horizontal="center" vertical="center"/>
      <protection locked="0"/>
    </xf>
    <xf numFmtId="0" fontId="30" fillId="0" borderId="48" xfId="1" applyFont="1" applyBorder="1" applyAlignment="1" applyProtection="1">
      <alignment horizontal="left" vertical="center"/>
      <protection locked="0"/>
    </xf>
    <xf numFmtId="0" fontId="30" fillId="0" borderId="98" xfId="1" applyFont="1" applyFill="1" applyBorder="1" applyAlignment="1" applyProtection="1">
      <alignment horizontal="center" vertical="center"/>
      <protection locked="0"/>
    </xf>
    <xf numFmtId="0" fontId="30" fillId="0" borderId="53" xfId="1" applyFont="1" applyFill="1" applyBorder="1" applyAlignment="1" applyProtection="1">
      <alignment horizontal="center" vertical="center"/>
      <protection locked="0"/>
    </xf>
    <xf numFmtId="0" fontId="30" fillId="0" borderId="53" xfId="1" applyFont="1" applyBorder="1" applyAlignment="1">
      <alignment horizontal="center" vertical="center"/>
    </xf>
    <xf numFmtId="0" fontId="30" fillId="0" borderId="62" xfId="1" applyFont="1" applyBorder="1" applyAlignment="1">
      <alignment horizontal="center" vertical="center"/>
    </xf>
    <xf numFmtId="0" fontId="38" fillId="0" borderId="8" xfId="1" applyFont="1" applyBorder="1" applyAlignment="1" applyProtection="1">
      <alignment horizontal="left" vertical="center" wrapText="1"/>
      <protection locked="0"/>
    </xf>
    <xf numFmtId="0" fontId="38" fillId="0" borderId="47" xfId="1" applyFont="1" applyBorder="1" applyAlignment="1" applyProtection="1">
      <alignment horizontal="left" vertical="center" wrapText="1"/>
      <protection locked="0"/>
    </xf>
    <xf numFmtId="0" fontId="30" fillId="0" borderId="31" xfId="1" applyFont="1" applyBorder="1" applyAlignment="1" applyProtection="1">
      <alignment horizontal="center" vertical="center"/>
      <protection locked="0"/>
    </xf>
    <xf numFmtId="0" fontId="30" fillId="0" borderId="98" xfId="1" applyFont="1" applyBorder="1" applyAlignment="1">
      <alignment horizontal="center" vertical="center"/>
    </xf>
    <xf numFmtId="0" fontId="30" fillId="0" borderId="62" xfId="1" applyFont="1" applyFill="1" applyBorder="1" applyAlignment="1" applyProtection="1">
      <alignment horizontal="center" vertical="center"/>
      <protection locked="0"/>
    </xf>
    <xf numFmtId="0" fontId="30" fillId="0" borderId="165" xfId="1" applyFont="1" applyBorder="1" applyAlignment="1" applyProtection="1">
      <alignment horizontal="center" vertical="center"/>
      <protection locked="0"/>
    </xf>
    <xf numFmtId="0" fontId="30" fillId="0" borderId="47" xfId="1" applyFont="1" applyBorder="1" applyAlignment="1" applyProtection="1">
      <alignment horizontal="center" vertical="center"/>
      <protection locked="0"/>
    </xf>
    <xf numFmtId="0" fontId="30" fillId="0" borderId="165" xfId="1" applyFont="1" applyBorder="1" applyAlignment="1" applyProtection="1">
      <alignment horizontal="left" vertical="center"/>
      <protection locked="0"/>
    </xf>
  </cellXfs>
  <cellStyles count="5">
    <cellStyle name="Normální" xfId="0" builtinId="0"/>
    <cellStyle name="normální 2" xfId="1"/>
    <cellStyle name="normální 3" xfId="2"/>
    <cellStyle name="normální_Konečná verze NOVYKAZY" xfId="3"/>
    <cellStyle name="normální_tabulka do výroční zprávy rozboru hospodaření"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2101473</xdr:colOff>
      <xdr:row>34</xdr:row>
      <xdr:rowOff>0</xdr:rowOff>
    </xdr:from>
    <xdr:ext cx="4023445" cy="264560"/>
    <xdr:sp macro="" textlink="">
      <xdr:nvSpPr>
        <xdr:cNvPr id="2" name="TextovéPole 1"/>
        <xdr:cNvSpPr txBox="1"/>
      </xdr:nvSpPr>
      <xdr:spPr>
        <a:xfrm rot="10597951">
          <a:off x="4320798" y="841564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oneCellAnchor>
    <xdr:from>
      <xdr:col>12</xdr:col>
      <xdr:colOff>0</xdr:colOff>
      <xdr:row>34</xdr:row>
      <xdr:rowOff>0</xdr:rowOff>
    </xdr:from>
    <xdr:ext cx="4023445" cy="264560"/>
    <xdr:sp macro="" textlink="">
      <xdr:nvSpPr>
        <xdr:cNvPr id="3" name="TextovéPole 2"/>
        <xdr:cNvSpPr txBox="1"/>
      </xdr:nvSpPr>
      <xdr:spPr>
        <a:xfrm rot="10597951">
          <a:off x="2930148" y="7758420"/>
          <a:ext cx="402344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123825</xdr:rowOff>
    </xdr:from>
    <xdr:to>
      <xdr:col>0</xdr:col>
      <xdr:colOff>0</xdr:colOff>
      <xdr:row>24</xdr:row>
      <xdr:rowOff>0</xdr:rowOff>
    </xdr:to>
    <xdr:sp macro="" textlink="">
      <xdr:nvSpPr>
        <xdr:cNvPr id="59014" name="Line 1"/>
        <xdr:cNvSpPr>
          <a:spLocks noChangeShapeType="1"/>
        </xdr:cNvSpPr>
      </xdr:nvSpPr>
      <xdr:spPr bwMode="auto">
        <a:xfrm>
          <a:off x="0" y="466725"/>
          <a:ext cx="0" cy="4276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85725</xdr:rowOff>
    </xdr:from>
    <xdr:to>
      <xdr:col>0</xdr:col>
      <xdr:colOff>0</xdr:colOff>
      <xdr:row>24</xdr:row>
      <xdr:rowOff>0</xdr:rowOff>
    </xdr:to>
    <xdr:sp macro="" textlink="">
      <xdr:nvSpPr>
        <xdr:cNvPr id="59015" name="Line 2"/>
        <xdr:cNvSpPr>
          <a:spLocks noChangeShapeType="1"/>
        </xdr:cNvSpPr>
      </xdr:nvSpPr>
      <xdr:spPr bwMode="auto">
        <a:xfrm flipV="1">
          <a:off x="0" y="428625"/>
          <a:ext cx="0" cy="4314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showGridLines="0" tabSelected="1" zoomScaleNormal="100" workbookViewId="0">
      <pane ySplit="5" topLeftCell="A6" activePane="bottomLeft" state="frozenSplit"/>
      <selection pane="bottomLeft" activeCell="A2" sqref="A2:E2"/>
    </sheetView>
  </sheetViews>
  <sheetFormatPr defaultRowHeight="12.75" customHeight="1" x14ac:dyDescent="0.25"/>
  <cols>
    <col min="1" max="1" width="76.28515625" style="34" customWidth="1"/>
    <col min="2" max="2" width="13" style="35" customWidth="1"/>
    <col min="3" max="3" width="7.42578125" style="35" customWidth="1"/>
    <col min="4" max="5" width="12.28515625" style="159" customWidth="1"/>
    <col min="6" max="9" width="14.7109375" style="34" customWidth="1"/>
    <col min="10" max="16384" width="9.140625" style="34"/>
  </cols>
  <sheetData>
    <row r="1" spans="1:5" ht="12.75" customHeight="1" x14ac:dyDescent="0.25">
      <c r="A1" s="996" t="s">
        <v>1221</v>
      </c>
      <c r="B1" s="997"/>
      <c r="C1" s="997"/>
      <c r="D1" s="997"/>
      <c r="E1" s="997"/>
    </row>
    <row r="2" spans="1:5" ht="12.75" customHeight="1" thickBot="1" x14ac:dyDescent="0.3">
      <c r="A2" s="998"/>
      <c r="B2" s="998"/>
      <c r="C2" s="998"/>
      <c r="D2" s="998"/>
      <c r="E2" s="998"/>
    </row>
    <row r="3" spans="1:5" ht="27.95" customHeight="1" thickBot="1" x14ac:dyDescent="0.3">
      <c r="A3" s="1002" t="s">
        <v>331</v>
      </c>
      <c r="B3" s="1003"/>
      <c r="C3" s="1003"/>
      <c r="D3" s="1003"/>
      <c r="E3" s="1004"/>
    </row>
    <row r="4" spans="1:5" ht="12.75" customHeight="1" thickBot="1" x14ac:dyDescent="0.3">
      <c r="A4" s="999" t="s">
        <v>281</v>
      </c>
      <c r="B4" s="1000"/>
      <c r="C4" s="1000"/>
      <c r="D4" s="1000"/>
      <c r="E4" s="1001"/>
    </row>
    <row r="5" spans="1:5" ht="18" customHeight="1" thickBot="1" x14ac:dyDescent="0.3">
      <c r="A5" s="36" t="s">
        <v>282</v>
      </c>
      <c r="B5" s="37" t="s">
        <v>542</v>
      </c>
      <c r="C5" s="38" t="s">
        <v>543</v>
      </c>
      <c r="D5" s="155" t="s">
        <v>544</v>
      </c>
      <c r="E5" s="156" t="s">
        <v>545</v>
      </c>
    </row>
    <row r="6" spans="1:5" ht="12.75" customHeight="1" x14ac:dyDescent="0.25">
      <c r="A6" s="39" t="s">
        <v>840</v>
      </c>
      <c r="B6" s="994"/>
      <c r="C6" s="995"/>
      <c r="D6" s="157" t="s">
        <v>264</v>
      </c>
      <c r="E6" s="158" t="s">
        <v>267</v>
      </c>
    </row>
    <row r="7" spans="1:5" ht="12.75" customHeight="1" x14ac:dyDescent="0.25">
      <c r="A7" s="42" t="s">
        <v>841</v>
      </c>
      <c r="B7" s="43" t="s">
        <v>842</v>
      </c>
      <c r="C7" s="44" t="s">
        <v>843</v>
      </c>
      <c r="D7" s="472">
        <f>D8+D16+D27+D35</f>
        <v>2561859.59</v>
      </c>
      <c r="E7" s="473">
        <f>E8+E16+E27+E35</f>
        <v>2511425.38</v>
      </c>
    </row>
    <row r="8" spans="1:5" ht="12.75" customHeight="1" x14ac:dyDescent="0.25">
      <c r="A8" s="42" t="s">
        <v>844</v>
      </c>
      <c r="B8" s="43" t="s">
        <v>845</v>
      </c>
      <c r="C8" s="44" t="s">
        <v>846</v>
      </c>
      <c r="D8" s="474">
        <f>SUM(D9:D15)</f>
        <v>35007.32</v>
      </c>
      <c r="E8" s="475">
        <f>SUM(E9:E15)</f>
        <v>35744.759999999995</v>
      </c>
    </row>
    <row r="9" spans="1:5" ht="12.75" customHeight="1" x14ac:dyDescent="0.25">
      <c r="A9" s="42" t="s">
        <v>847</v>
      </c>
      <c r="B9" s="43" t="s">
        <v>848</v>
      </c>
      <c r="C9" s="44" t="s">
        <v>849</v>
      </c>
      <c r="D9" s="476">
        <v>0</v>
      </c>
      <c r="E9" s="477">
        <v>0</v>
      </c>
    </row>
    <row r="10" spans="1:5" ht="12.75" customHeight="1" x14ac:dyDescent="0.25">
      <c r="A10" s="42" t="s">
        <v>850</v>
      </c>
      <c r="B10" s="43" t="s">
        <v>851</v>
      </c>
      <c r="C10" s="44" t="s">
        <v>852</v>
      </c>
      <c r="D10" s="476">
        <v>16666.86</v>
      </c>
      <c r="E10" s="477">
        <v>17436.03</v>
      </c>
    </row>
    <row r="11" spans="1:5" ht="12.75" customHeight="1" x14ac:dyDescent="0.25">
      <c r="A11" s="42" t="s">
        <v>853</v>
      </c>
      <c r="B11" s="43" t="s">
        <v>854</v>
      </c>
      <c r="C11" s="44" t="s">
        <v>855</v>
      </c>
      <c r="D11" s="476">
        <v>18254.419999999998</v>
      </c>
      <c r="E11" s="477">
        <v>18254.419999999998</v>
      </c>
    </row>
    <row r="12" spans="1:5" ht="12.75" customHeight="1" x14ac:dyDescent="0.25">
      <c r="A12" s="42" t="s">
        <v>856</v>
      </c>
      <c r="B12" s="43" t="s">
        <v>857</v>
      </c>
      <c r="C12" s="44" t="s">
        <v>858</v>
      </c>
      <c r="D12" s="476">
        <v>60.47</v>
      </c>
      <c r="E12" s="477">
        <v>54.31</v>
      </c>
    </row>
    <row r="13" spans="1:5" ht="12.75" customHeight="1" x14ac:dyDescent="0.25">
      <c r="A13" s="42" t="s">
        <v>859</v>
      </c>
      <c r="B13" s="43" t="s">
        <v>860</v>
      </c>
      <c r="C13" s="44" t="s">
        <v>861</v>
      </c>
      <c r="D13" s="476">
        <v>25.57</v>
      </c>
      <c r="E13" s="477">
        <v>0</v>
      </c>
    </row>
    <row r="14" spans="1:5" ht="12.75" customHeight="1" x14ac:dyDescent="0.25">
      <c r="A14" s="42" t="s">
        <v>862</v>
      </c>
      <c r="B14" s="43" t="s">
        <v>863</v>
      </c>
      <c r="C14" s="44" t="s">
        <v>864</v>
      </c>
      <c r="D14" s="476">
        <v>0</v>
      </c>
      <c r="E14" s="477">
        <v>0</v>
      </c>
    </row>
    <row r="15" spans="1:5" ht="12.75" customHeight="1" x14ac:dyDescent="0.25">
      <c r="A15" s="42" t="s">
        <v>865</v>
      </c>
      <c r="B15" s="43" t="s">
        <v>866</v>
      </c>
      <c r="C15" s="44" t="s">
        <v>867</v>
      </c>
      <c r="D15" s="476">
        <v>0</v>
      </c>
      <c r="E15" s="477">
        <v>0</v>
      </c>
    </row>
    <row r="16" spans="1:5" ht="12.75" customHeight="1" x14ac:dyDescent="0.25">
      <c r="A16" s="45" t="s">
        <v>868</v>
      </c>
      <c r="B16" s="43" t="s">
        <v>869</v>
      </c>
      <c r="C16" s="44" t="s">
        <v>870</v>
      </c>
      <c r="D16" s="474">
        <f>SUM(D17:D26)</f>
        <v>3907435.49</v>
      </c>
      <c r="E16" s="475">
        <f>SUM(E17:E26)</f>
        <v>3956953.99</v>
      </c>
    </row>
    <row r="17" spans="1:5" ht="12.75" customHeight="1" x14ac:dyDescent="0.25">
      <c r="A17" s="42" t="s">
        <v>871</v>
      </c>
      <c r="B17" s="43" t="s">
        <v>872</v>
      </c>
      <c r="C17" s="44" t="s">
        <v>873</v>
      </c>
      <c r="D17" s="476">
        <v>263537.31</v>
      </c>
      <c r="E17" s="477">
        <v>265716.57</v>
      </c>
    </row>
    <row r="18" spans="1:5" ht="12.75" customHeight="1" x14ac:dyDescent="0.25">
      <c r="A18" s="42" t="s">
        <v>874</v>
      </c>
      <c r="B18" s="43" t="s">
        <v>875</v>
      </c>
      <c r="C18" s="44" t="s">
        <v>876</v>
      </c>
      <c r="D18" s="476">
        <v>6730.3</v>
      </c>
      <c r="E18" s="477">
        <v>6785.3</v>
      </c>
    </row>
    <row r="19" spans="1:5" ht="12.75" customHeight="1" x14ac:dyDescent="0.25">
      <c r="A19" s="42" t="s">
        <v>877</v>
      </c>
      <c r="B19" s="43" t="s">
        <v>878</v>
      </c>
      <c r="C19" s="44" t="s">
        <v>879</v>
      </c>
      <c r="D19" s="476">
        <v>2704053.49</v>
      </c>
      <c r="E19" s="687">
        <v>2729061.16</v>
      </c>
    </row>
    <row r="20" spans="1:5" ht="12.75" customHeight="1" x14ac:dyDescent="0.25">
      <c r="A20" s="42" t="s">
        <v>880</v>
      </c>
      <c r="B20" s="43" t="s">
        <v>881</v>
      </c>
      <c r="C20" s="44" t="s">
        <v>882</v>
      </c>
      <c r="D20" s="476">
        <v>846289.11</v>
      </c>
      <c r="E20" s="477">
        <v>886001.48</v>
      </c>
    </row>
    <row r="21" spans="1:5" ht="12.75" customHeight="1" x14ac:dyDescent="0.25">
      <c r="A21" s="42" t="s">
        <v>883</v>
      </c>
      <c r="B21" s="43" t="s">
        <v>884</v>
      </c>
      <c r="C21" s="44" t="s">
        <v>885</v>
      </c>
      <c r="D21" s="476">
        <v>131.97</v>
      </c>
      <c r="E21" s="477">
        <v>131.97</v>
      </c>
    </row>
    <row r="22" spans="1:5" ht="12.75" customHeight="1" x14ac:dyDescent="0.25">
      <c r="A22" s="42" t="s">
        <v>886</v>
      </c>
      <c r="B22" s="43" t="s">
        <v>887</v>
      </c>
      <c r="C22" s="44" t="s">
        <v>888</v>
      </c>
      <c r="D22" s="476">
        <v>43572</v>
      </c>
      <c r="E22" s="477">
        <v>46695.27</v>
      </c>
    </row>
    <row r="23" spans="1:5" ht="12.75" customHeight="1" x14ac:dyDescent="0.25">
      <c r="A23" s="42" t="s">
        <v>889</v>
      </c>
      <c r="B23" s="43" t="s">
        <v>890</v>
      </c>
      <c r="C23" s="44" t="s">
        <v>891</v>
      </c>
      <c r="D23" s="476">
        <v>8007.49</v>
      </c>
      <c r="E23" s="477">
        <v>7768.65</v>
      </c>
    </row>
    <row r="24" spans="1:5" ht="12.75" customHeight="1" x14ac:dyDescent="0.25">
      <c r="A24" s="42" t="s">
        <v>892</v>
      </c>
      <c r="B24" s="43" t="s">
        <v>893</v>
      </c>
      <c r="C24" s="44" t="s">
        <v>894</v>
      </c>
      <c r="D24" s="476">
        <v>0</v>
      </c>
      <c r="E24" s="477">
        <v>0</v>
      </c>
    </row>
    <row r="25" spans="1:5" ht="12.75" customHeight="1" x14ac:dyDescent="0.25">
      <c r="A25" s="42" t="s">
        <v>895</v>
      </c>
      <c r="B25" s="43" t="s">
        <v>896</v>
      </c>
      <c r="C25" s="44" t="s">
        <v>897</v>
      </c>
      <c r="D25" s="476">
        <v>35113.82</v>
      </c>
      <c r="E25" s="477">
        <v>14793.59</v>
      </c>
    </row>
    <row r="26" spans="1:5" ht="12.75" customHeight="1" x14ac:dyDescent="0.25">
      <c r="A26" s="42" t="s">
        <v>364</v>
      </c>
      <c r="B26" s="43" t="s">
        <v>898</v>
      </c>
      <c r="C26" s="44" t="s">
        <v>899</v>
      </c>
      <c r="D26" s="476">
        <v>0</v>
      </c>
      <c r="E26" s="477">
        <v>0</v>
      </c>
    </row>
    <row r="27" spans="1:5" ht="12.75" customHeight="1" x14ac:dyDescent="0.25">
      <c r="A27" s="45" t="s">
        <v>900</v>
      </c>
      <c r="B27" s="43" t="s">
        <v>901</v>
      </c>
      <c r="C27" s="44" t="s">
        <v>902</v>
      </c>
      <c r="D27" s="474">
        <f>SUM(D28:D34)</f>
        <v>32</v>
      </c>
      <c r="E27" s="475">
        <f>SUM(E28:E34)</f>
        <v>32</v>
      </c>
    </row>
    <row r="28" spans="1:5" ht="12.75" customHeight="1" x14ac:dyDescent="0.25">
      <c r="A28" s="42" t="s">
        <v>903</v>
      </c>
      <c r="B28" s="43" t="s">
        <v>904</v>
      </c>
      <c r="C28" s="44" t="s">
        <v>905</v>
      </c>
      <c r="D28" s="476">
        <v>0</v>
      </c>
      <c r="E28" s="477">
        <v>0</v>
      </c>
    </row>
    <row r="29" spans="1:5" ht="12.75" customHeight="1" x14ac:dyDescent="0.25">
      <c r="A29" s="42" t="s">
        <v>906</v>
      </c>
      <c r="B29" s="43" t="s">
        <v>907</v>
      </c>
      <c r="C29" s="44" t="s">
        <v>908</v>
      </c>
      <c r="D29" s="476">
        <v>0</v>
      </c>
      <c r="E29" s="477">
        <v>0</v>
      </c>
    </row>
    <row r="30" spans="1:5" ht="12.75" customHeight="1" x14ac:dyDescent="0.25">
      <c r="A30" s="42" t="s">
        <v>909</v>
      </c>
      <c r="B30" s="43" t="s">
        <v>910</v>
      </c>
      <c r="C30" s="44" t="s">
        <v>911</v>
      </c>
      <c r="D30" s="476">
        <v>0</v>
      </c>
      <c r="E30" s="477">
        <v>0</v>
      </c>
    </row>
    <row r="31" spans="1:5" ht="12.75" customHeight="1" x14ac:dyDescent="0.25">
      <c r="A31" s="42" t="s">
        <v>912</v>
      </c>
      <c r="B31" s="43" t="s">
        <v>913</v>
      </c>
      <c r="C31" s="44" t="s">
        <v>914</v>
      </c>
      <c r="D31" s="476">
        <v>0</v>
      </c>
      <c r="E31" s="477">
        <v>0</v>
      </c>
    </row>
    <row r="32" spans="1:5" ht="12.75" customHeight="1" x14ac:dyDescent="0.25">
      <c r="A32" s="42" t="s">
        <v>915</v>
      </c>
      <c r="B32" s="43" t="s">
        <v>916</v>
      </c>
      <c r="C32" s="44" t="s">
        <v>917</v>
      </c>
      <c r="D32" s="476">
        <v>0</v>
      </c>
      <c r="E32" s="477">
        <v>0</v>
      </c>
    </row>
    <row r="33" spans="1:5" ht="12.75" customHeight="1" x14ac:dyDescent="0.25">
      <c r="A33" s="42" t="s">
        <v>918</v>
      </c>
      <c r="B33" s="43" t="s">
        <v>919</v>
      </c>
      <c r="C33" s="44" t="s">
        <v>920</v>
      </c>
      <c r="D33" s="476">
        <v>32</v>
      </c>
      <c r="E33" s="477">
        <v>32</v>
      </c>
    </row>
    <row r="34" spans="1:5" ht="12.75" customHeight="1" x14ac:dyDescent="0.25">
      <c r="A34" s="42" t="s">
        <v>276</v>
      </c>
      <c r="B34" s="43" t="s">
        <v>921</v>
      </c>
      <c r="C34" s="44" t="s">
        <v>922</v>
      </c>
      <c r="D34" s="476">
        <v>0</v>
      </c>
      <c r="E34" s="477">
        <v>0</v>
      </c>
    </row>
    <row r="35" spans="1:5" ht="12.75" customHeight="1" x14ac:dyDescent="0.25">
      <c r="A35" s="45" t="s">
        <v>923</v>
      </c>
      <c r="B35" s="43" t="s">
        <v>924</v>
      </c>
      <c r="C35" s="44" t="s">
        <v>925</v>
      </c>
      <c r="D35" s="474">
        <f>SUM(D36:D46)</f>
        <v>-1380615.22</v>
      </c>
      <c r="E35" s="475">
        <f>SUM(E36:E46)</f>
        <v>-1481305.37</v>
      </c>
    </row>
    <row r="36" spans="1:5" ht="12.75" customHeight="1" x14ac:dyDescent="0.25">
      <c r="A36" s="42" t="s">
        <v>927</v>
      </c>
      <c r="B36" s="43" t="s">
        <v>928</v>
      </c>
      <c r="C36" s="44" t="s">
        <v>929</v>
      </c>
      <c r="D36" s="476">
        <v>0</v>
      </c>
      <c r="E36" s="477">
        <v>0</v>
      </c>
    </row>
    <row r="37" spans="1:5" ht="12.75" customHeight="1" x14ac:dyDescent="0.25">
      <c r="A37" s="42" t="s">
        <v>930</v>
      </c>
      <c r="B37" s="43" t="s">
        <v>931</v>
      </c>
      <c r="C37" s="44" t="s">
        <v>932</v>
      </c>
      <c r="D37" s="476">
        <v>-14007.18</v>
      </c>
      <c r="E37" s="477">
        <v>-15437.54</v>
      </c>
    </row>
    <row r="38" spans="1:5" ht="12.75" customHeight="1" x14ac:dyDescent="0.25">
      <c r="A38" s="42" t="s">
        <v>933</v>
      </c>
      <c r="B38" s="43" t="s">
        <v>934</v>
      </c>
      <c r="C38" s="44" t="s">
        <v>935</v>
      </c>
      <c r="D38" s="476">
        <v>-4979.1099999999997</v>
      </c>
      <c r="E38" s="477">
        <v>-8614.7099999999991</v>
      </c>
    </row>
    <row r="39" spans="1:5" ht="12.75" customHeight="1" x14ac:dyDescent="0.25">
      <c r="A39" s="42" t="s">
        <v>936</v>
      </c>
      <c r="B39" s="43" t="s">
        <v>937</v>
      </c>
      <c r="C39" s="44" t="s">
        <v>938</v>
      </c>
      <c r="D39" s="476">
        <v>-60.47</v>
      </c>
      <c r="E39" s="477">
        <v>-54.31</v>
      </c>
    </row>
    <row r="40" spans="1:5" ht="12.75" customHeight="1" x14ac:dyDescent="0.25">
      <c r="A40" s="42" t="s">
        <v>939</v>
      </c>
      <c r="B40" s="43" t="s">
        <v>940</v>
      </c>
      <c r="C40" s="44" t="s">
        <v>941</v>
      </c>
      <c r="D40" s="476">
        <v>0</v>
      </c>
      <c r="E40" s="477">
        <v>0</v>
      </c>
    </row>
    <row r="41" spans="1:5" ht="12.75" customHeight="1" x14ac:dyDescent="0.25">
      <c r="A41" s="42" t="s">
        <v>942</v>
      </c>
      <c r="B41" s="43" t="s">
        <v>943</v>
      </c>
      <c r="C41" s="44" t="s">
        <v>944</v>
      </c>
      <c r="D41" s="476">
        <v>-721398.86</v>
      </c>
      <c r="E41" s="477">
        <v>-775292.16</v>
      </c>
    </row>
    <row r="42" spans="1:5" ht="12.75" customHeight="1" x14ac:dyDescent="0.25">
      <c r="A42" s="42" t="s">
        <v>945</v>
      </c>
      <c r="B42" s="43" t="s">
        <v>946</v>
      </c>
      <c r="C42" s="44" t="s">
        <v>947</v>
      </c>
      <c r="D42" s="476">
        <v>-615720.42000000004</v>
      </c>
      <c r="E42" s="477">
        <v>-655996.25</v>
      </c>
    </row>
    <row r="43" spans="1:5" ht="12.75" customHeight="1" x14ac:dyDescent="0.25">
      <c r="A43" s="42" t="s">
        <v>948</v>
      </c>
      <c r="B43" s="43" t="s">
        <v>949</v>
      </c>
      <c r="C43" s="44" t="s">
        <v>950</v>
      </c>
      <c r="D43" s="476">
        <v>-131.97</v>
      </c>
      <c r="E43" s="477">
        <v>-131.97</v>
      </c>
    </row>
    <row r="44" spans="1:5" ht="12.75" customHeight="1" x14ac:dyDescent="0.25">
      <c r="A44" s="42" t="s">
        <v>951</v>
      </c>
      <c r="B44" s="43" t="s">
        <v>952</v>
      </c>
      <c r="C44" s="44" t="s">
        <v>953</v>
      </c>
      <c r="D44" s="476">
        <v>-16309.72</v>
      </c>
      <c r="E44" s="477">
        <v>-18009.78</v>
      </c>
    </row>
    <row r="45" spans="1:5" ht="12.75" customHeight="1" x14ac:dyDescent="0.25">
      <c r="A45" s="42" t="s">
        <v>379</v>
      </c>
      <c r="B45" s="43" t="s">
        <v>954</v>
      </c>
      <c r="C45" s="44" t="s">
        <v>955</v>
      </c>
      <c r="D45" s="476">
        <v>-8007.49</v>
      </c>
      <c r="E45" s="477">
        <v>-7768.65</v>
      </c>
    </row>
    <row r="46" spans="1:5" ht="13.5" thickBot="1" x14ac:dyDescent="0.3">
      <c r="A46" s="46" t="s">
        <v>380</v>
      </c>
      <c r="B46" s="47" t="s">
        <v>956</v>
      </c>
      <c r="C46" s="48" t="s">
        <v>957</v>
      </c>
      <c r="D46" s="478">
        <v>0</v>
      </c>
      <c r="E46" s="479">
        <v>0</v>
      </c>
    </row>
    <row r="47" spans="1:5" ht="12.75" customHeight="1" x14ac:dyDescent="0.25">
      <c r="A47" s="49" t="s">
        <v>958</v>
      </c>
      <c r="B47" s="50" t="s">
        <v>959</v>
      </c>
      <c r="C47" s="51" t="s">
        <v>960</v>
      </c>
      <c r="D47" s="480">
        <f>D48+D58+D78+D87</f>
        <v>445880.55999999994</v>
      </c>
      <c r="E47" s="481">
        <f>E48+E58+E78+E87</f>
        <v>441773.76999999996</v>
      </c>
    </row>
    <row r="48" spans="1:5" ht="12.75" customHeight="1" x14ac:dyDescent="0.25">
      <c r="A48" s="45" t="s">
        <v>963</v>
      </c>
      <c r="B48" s="43" t="s">
        <v>964</v>
      </c>
      <c r="C48" s="44" t="s">
        <v>965</v>
      </c>
      <c r="D48" s="474">
        <f>SUM(D49:D57)</f>
        <v>122886.95999999999</v>
      </c>
      <c r="E48" s="475">
        <f>SUM(E49:E57)</f>
        <v>119927.53</v>
      </c>
    </row>
    <row r="49" spans="1:5" ht="12.75" customHeight="1" x14ac:dyDescent="0.25">
      <c r="A49" s="42" t="s">
        <v>966</v>
      </c>
      <c r="B49" s="43" t="s">
        <v>967</v>
      </c>
      <c r="C49" s="44" t="s">
        <v>968</v>
      </c>
      <c r="D49" s="476">
        <v>19697.189999999999</v>
      </c>
      <c r="E49" s="477">
        <v>19459.32</v>
      </c>
    </row>
    <row r="50" spans="1:5" ht="12.75" customHeight="1" x14ac:dyDescent="0.25">
      <c r="A50" s="42" t="s">
        <v>969</v>
      </c>
      <c r="B50" s="43" t="s">
        <v>970</v>
      </c>
      <c r="C50" s="44" t="s">
        <v>971</v>
      </c>
      <c r="D50" s="476">
        <v>0</v>
      </c>
      <c r="E50" s="477">
        <v>0</v>
      </c>
    </row>
    <row r="51" spans="1:5" ht="12.75" customHeight="1" x14ac:dyDescent="0.25">
      <c r="A51" s="42" t="s">
        <v>972</v>
      </c>
      <c r="B51" s="43" t="s">
        <v>973</v>
      </c>
      <c r="C51" s="44" t="s">
        <v>974</v>
      </c>
      <c r="D51" s="476">
        <v>14815.6</v>
      </c>
      <c r="E51" s="477">
        <v>18543.669999999998</v>
      </c>
    </row>
    <row r="52" spans="1:5" ht="12.75" customHeight="1" x14ac:dyDescent="0.25">
      <c r="A52" s="42" t="s">
        <v>975</v>
      </c>
      <c r="B52" s="43" t="s">
        <v>981</v>
      </c>
      <c r="C52" s="44" t="s">
        <v>982</v>
      </c>
      <c r="D52" s="476">
        <v>0</v>
      </c>
      <c r="E52" s="477">
        <v>0</v>
      </c>
    </row>
    <row r="53" spans="1:5" ht="12.75" customHeight="1" x14ac:dyDescent="0.25">
      <c r="A53" s="42" t="s">
        <v>983</v>
      </c>
      <c r="B53" s="43" t="s">
        <v>984</v>
      </c>
      <c r="C53" s="44" t="s">
        <v>985</v>
      </c>
      <c r="D53" s="476">
        <v>54294.78</v>
      </c>
      <c r="E53" s="477">
        <v>47822.22</v>
      </c>
    </row>
    <row r="54" spans="1:5" ht="12.75" customHeight="1" x14ac:dyDescent="0.25">
      <c r="A54" s="42" t="s">
        <v>986</v>
      </c>
      <c r="B54" s="43" t="s">
        <v>987</v>
      </c>
      <c r="C54" s="44" t="s">
        <v>988</v>
      </c>
      <c r="D54" s="476">
        <v>33173.519999999997</v>
      </c>
      <c r="E54" s="477">
        <v>33592.910000000003</v>
      </c>
    </row>
    <row r="55" spans="1:5" ht="12.75" customHeight="1" x14ac:dyDescent="0.25">
      <c r="A55" s="42" t="s">
        <v>989</v>
      </c>
      <c r="B55" s="43" t="s">
        <v>990</v>
      </c>
      <c r="C55" s="44" t="s">
        <v>991</v>
      </c>
      <c r="D55" s="476">
        <v>905.87</v>
      </c>
      <c r="E55" s="477">
        <v>509.41</v>
      </c>
    </row>
    <row r="56" spans="1:5" ht="12.75" customHeight="1" x14ac:dyDescent="0.25">
      <c r="A56" s="42" t="s">
        <v>992</v>
      </c>
      <c r="B56" s="43" t="s">
        <v>993</v>
      </c>
      <c r="C56" s="44" t="s">
        <v>994</v>
      </c>
      <c r="D56" s="476">
        <v>0</v>
      </c>
      <c r="E56" s="477">
        <v>0</v>
      </c>
    </row>
    <row r="57" spans="1:5" ht="12.75" customHeight="1" x14ac:dyDescent="0.25">
      <c r="A57" s="42" t="s">
        <v>995</v>
      </c>
      <c r="B57" s="43" t="s">
        <v>996</v>
      </c>
      <c r="C57" s="44" t="s">
        <v>997</v>
      </c>
      <c r="D57" s="476">
        <v>0</v>
      </c>
      <c r="E57" s="477">
        <v>0</v>
      </c>
    </row>
    <row r="58" spans="1:5" ht="12.75" customHeight="1" x14ac:dyDescent="0.25">
      <c r="A58" s="45" t="s">
        <v>998</v>
      </c>
      <c r="B58" s="43" t="s">
        <v>999</v>
      </c>
      <c r="C58" s="44" t="s">
        <v>1000</v>
      </c>
      <c r="D58" s="474">
        <f>SUM(D59:D77)</f>
        <v>48827.069999999992</v>
      </c>
      <c r="E58" s="475">
        <f>SUM(E59:E77)</f>
        <v>43970.380000000005</v>
      </c>
    </row>
    <row r="59" spans="1:5" ht="12.75" customHeight="1" x14ac:dyDescent="0.25">
      <c r="A59" s="42" t="s">
        <v>1001</v>
      </c>
      <c r="B59" s="43" t="s">
        <v>1002</v>
      </c>
      <c r="C59" s="44" t="s">
        <v>1003</v>
      </c>
      <c r="D59" s="476">
        <v>27505.02</v>
      </c>
      <c r="E59" s="477">
        <v>24477.52</v>
      </c>
    </row>
    <row r="60" spans="1:5" ht="12.75" customHeight="1" x14ac:dyDescent="0.25">
      <c r="A60" s="42" t="s">
        <v>1004</v>
      </c>
      <c r="B60" s="43" t="s">
        <v>1005</v>
      </c>
      <c r="C60" s="44" t="s">
        <v>1006</v>
      </c>
      <c r="D60" s="476">
        <v>0</v>
      </c>
      <c r="E60" s="477">
        <v>0</v>
      </c>
    </row>
    <row r="61" spans="1:5" ht="12.75" customHeight="1" x14ac:dyDescent="0.25">
      <c r="A61" s="42" t="s">
        <v>1007</v>
      </c>
      <c r="B61" s="43" t="s">
        <v>1008</v>
      </c>
      <c r="C61" s="44" t="s">
        <v>1009</v>
      </c>
      <c r="D61" s="476">
        <v>0</v>
      </c>
      <c r="E61" s="477">
        <v>0</v>
      </c>
    </row>
    <row r="62" spans="1:5" ht="12.75" customHeight="1" x14ac:dyDescent="0.25">
      <c r="A62" s="42" t="s">
        <v>1010</v>
      </c>
      <c r="B62" s="43" t="s">
        <v>996</v>
      </c>
      <c r="C62" s="44" t="s">
        <v>1011</v>
      </c>
      <c r="D62" s="476">
        <v>4195.13</v>
      </c>
      <c r="E62" s="477">
        <v>835.95</v>
      </c>
    </row>
    <row r="63" spans="1:5" ht="12.75" customHeight="1" x14ac:dyDescent="0.25">
      <c r="A63" s="42" t="s">
        <v>1012</v>
      </c>
      <c r="B63" s="43" t="s">
        <v>1013</v>
      </c>
      <c r="C63" s="44" t="s">
        <v>1014</v>
      </c>
      <c r="D63" s="476">
        <v>1997.92</v>
      </c>
      <c r="E63" s="477">
        <v>1257.6199999999999</v>
      </c>
    </row>
    <row r="64" spans="1:5" ht="12.75" customHeight="1" x14ac:dyDescent="0.25">
      <c r="A64" s="42" t="s">
        <v>1015</v>
      </c>
      <c r="B64" s="43" t="s">
        <v>1016</v>
      </c>
      <c r="C64" s="44" t="s">
        <v>1017</v>
      </c>
      <c r="D64" s="476">
        <v>1326.31</v>
      </c>
      <c r="E64" s="687">
        <v>646.47</v>
      </c>
    </row>
    <row r="65" spans="1:5" ht="12.75" customHeight="1" x14ac:dyDescent="0.25">
      <c r="A65" s="242" t="s">
        <v>384</v>
      </c>
      <c r="B65" s="43" t="s">
        <v>1018</v>
      </c>
      <c r="C65" s="44" t="s">
        <v>1019</v>
      </c>
      <c r="D65" s="476">
        <v>0</v>
      </c>
      <c r="E65" s="477">
        <v>0</v>
      </c>
    </row>
    <row r="66" spans="1:5" ht="12.75" customHeight="1" x14ac:dyDescent="0.25">
      <c r="A66" s="42" t="s">
        <v>1020</v>
      </c>
      <c r="B66" s="43" t="s">
        <v>1021</v>
      </c>
      <c r="C66" s="44" t="s">
        <v>1022</v>
      </c>
      <c r="D66" s="476">
        <v>0</v>
      </c>
      <c r="E66" s="477">
        <v>0</v>
      </c>
    </row>
    <row r="67" spans="1:5" ht="12.75" customHeight="1" x14ac:dyDescent="0.25">
      <c r="A67" s="42" t="s">
        <v>1023</v>
      </c>
      <c r="B67" s="43" t="s">
        <v>1024</v>
      </c>
      <c r="C67" s="44" t="s">
        <v>1025</v>
      </c>
      <c r="D67" s="476">
        <v>0</v>
      </c>
      <c r="E67" s="477">
        <v>0</v>
      </c>
    </row>
    <row r="68" spans="1:5" ht="12.75" customHeight="1" x14ac:dyDescent="0.25">
      <c r="A68" s="42" t="s">
        <v>1026</v>
      </c>
      <c r="B68" s="43" t="s">
        <v>1027</v>
      </c>
      <c r="C68" s="44" t="s">
        <v>1028</v>
      </c>
      <c r="D68" s="476">
        <v>1425.37</v>
      </c>
      <c r="E68" s="477">
        <v>19.579999999999998</v>
      </c>
    </row>
    <row r="69" spans="1:5" ht="12.75" customHeight="1" x14ac:dyDescent="0.25">
      <c r="A69" s="42" t="s">
        <v>1029</v>
      </c>
      <c r="B69" s="43" t="s">
        <v>1030</v>
      </c>
      <c r="C69" s="44" t="s">
        <v>1031</v>
      </c>
      <c r="D69" s="476">
        <v>924.42</v>
      </c>
      <c r="E69" s="477">
        <v>541.95000000000005</v>
      </c>
    </row>
    <row r="70" spans="1:5" ht="12.75" customHeight="1" x14ac:dyDescent="0.25">
      <c r="A70" s="520" t="s">
        <v>1220</v>
      </c>
      <c r="B70" s="43" t="s">
        <v>1032</v>
      </c>
      <c r="C70" s="44" t="s">
        <v>1033</v>
      </c>
      <c r="D70" s="476">
        <v>13856.23</v>
      </c>
      <c r="E70" s="477">
        <v>4661.6000000000004</v>
      </c>
    </row>
    <row r="71" spans="1:5" ht="12.75" customHeight="1" x14ac:dyDescent="0.25">
      <c r="A71" s="42" t="s">
        <v>378</v>
      </c>
      <c r="B71" s="43" t="s">
        <v>1034</v>
      </c>
      <c r="C71" s="44" t="s">
        <v>1035</v>
      </c>
      <c r="D71" s="476">
        <v>0</v>
      </c>
      <c r="E71" s="477">
        <v>0</v>
      </c>
    </row>
    <row r="72" spans="1:5" ht="12.75" customHeight="1" x14ac:dyDescent="0.25">
      <c r="A72" s="42" t="s">
        <v>1036</v>
      </c>
      <c r="B72" s="43" t="s">
        <v>1037</v>
      </c>
      <c r="C72" s="44" t="s">
        <v>1038</v>
      </c>
      <c r="D72" s="476">
        <v>0</v>
      </c>
      <c r="E72" s="477">
        <v>0</v>
      </c>
    </row>
    <row r="73" spans="1:5" ht="12.75" customHeight="1" x14ac:dyDescent="0.25">
      <c r="A73" s="42" t="s">
        <v>277</v>
      </c>
      <c r="B73" s="43" t="s">
        <v>1039</v>
      </c>
      <c r="C73" s="44" t="s">
        <v>1040</v>
      </c>
      <c r="D73" s="476">
        <v>0</v>
      </c>
      <c r="E73" s="477">
        <v>0</v>
      </c>
    </row>
    <row r="74" spans="1:5" ht="12.75" customHeight="1" x14ac:dyDescent="0.25">
      <c r="A74" s="42" t="s">
        <v>278</v>
      </c>
      <c r="B74" s="43" t="s">
        <v>1041</v>
      </c>
      <c r="C74" s="44" t="s">
        <v>1042</v>
      </c>
      <c r="D74" s="476">
        <v>0</v>
      </c>
      <c r="E74" s="477">
        <v>0</v>
      </c>
    </row>
    <row r="75" spans="1:5" ht="12.75" customHeight="1" x14ac:dyDescent="0.25">
      <c r="A75" s="42" t="s">
        <v>1043</v>
      </c>
      <c r="B75" s="43" t="s">
        <v>1044</v>
      </c>
      <c r="C75" s="44" t="s">
        <v>1045</v>
      </c>
      <c r="D75" s="476">
        <v>75.45</v>
      </c>
      <c r="E75" s="477">
        <v>672.45</v>
      </c>
    </row>
    <row r="76" spans="1:5" ht="12.75" customHeight="1" x14ac:dyDescent="0.25">
      <c r="A76" s="42" t="s">
        <v>1046</v>
      </c>
      <c r="B76" s="43" t="s">
        <v>1047</v>
      </c>
      <c r="C76" s="44" t="s">
        <v>1048</v>
      </c>
      <c r="D76" s="476">
        <v>0</v>
      </c>
      <c r="E76" s="477">
        <v>13460.83</v>
      </c>
    </row>
    <row r="77" spans="1:5" ht="12.75" customHeight="1" x14ac:dyDescent="0.25">
      <c r="A77" s="42" t="s">
        <v>1049</v>
      </c>
      <c r="B77" s="43" t="s">
        <v>1050</v>
      </c>
      <c r="C77" s="44" t="s">
        <v>1051</v>
      </c>
      <c r="D77" s="476">
        <v>-2478.7800000000002</v>
      </c>
      <c r="E77" s="477">
        <v>-2603.59</v>
      </c>
    </row>
    <row r="78" spans="1:5" ht="12.75" customHeight="1" x14ac:dyDescent="0.25">
      <c r="A78" s="45" t="s">
        <v>1052</v>
      </c>
      <c r="B78" s="43" t="s">
        <v>1053</v>
      </c>
      <c r="C78" s="44" t="s">
        <v>1054</v>
      </c>
      <c r="D78" s="474">
        <f>SUM(D79:D86)</f>
        <v>272939.87</v>
      </c>
      <c r="E78" s="475">
        <f>SUM(E79:E86)</f>
        <v>276132.05</v>
      </c>
    </row>
    <row r="79" spans="1:5" ht="12.75" customHeight="1" x14ac:dyDescent="0.25">
      <c r="A79" s="42" t="s">
        <v>1055</v>
      </c>
      <c r="B79" s="43" t="s">
        <v>1056</v>
      </c>
      <c r="C79" s="44" t="s">
        <v>1057</v>
      </c>
      <c r="D79" s="476">
        <v>1091.43</v>
      </c>
      <c r="E79" s="477">
        <v>986.15</v>
      </c>
    </row>
    <row r="80" spans="1:5" ht="12.75" customHeight="1" x14ac:dyDescent="0.25">
      <c r="A80" s="42" t="s">
        <v>1058</v>
      </c>
      <c r="B80" s="43" t="s">
        <v>1059</v>
      </c>
      <c r="C80" s="44" t="s">
        <v>1060</v>
      </c>
      <c r="D80" s="476">
        <v>3.4</v>
      </c>
      <c r="E80" s="477">
        <v>5.18</v>
      </c>
    </row>
    <row r="81" spans="1:8" ht="12.75" customHeight="1" x14ac:dyDescent="0.25">
      <c r="A81" s="42" t="s">
        <v>1061</v>
      </c>
      <c r="B81" s="43" t="s">
        <v>1062</v>
      </c>
      <c r="C81" s="44" t="s">
        <v>1063</v>
      </c>
      <c r="D81" s="476">
        <v>271845.03999999998</v>
      </c>
      <c r="E81" s="477">
        <v>275140.71999999997</v>
      </c>
    </row>
    <row r="82" spans="1:8" ht="12.75" customHeight="1" x14ac:dyDescent="0.25">
      <c r="A82" s="42" t="s">
        <v>1064</v>
      </c>
      <c r="B82" s="43" t="s">
        <v>1065</v>
      </c>
      <c r="C82" s="44" t="s">
        <v>1066</v>
      </c>
      <c r="D82" s="476">
        <v>0</v>
      </c>
      <c r="E82" s="477">
        <v>0</v>
      </c>
    </row>
    <row r="83" spans="1:8" ht="12.75" customHeight="1" x14ac:dyDescent="0.25">
      <c r="A83" s="42" t="s">
        <v>1067</v>
      </c>
      <c r="B83" s="43" t="s">
        <v>1068</v>
      </c>
      <c r="C83" s="44" t="s">
        <v>1069</v>
      </c>
      <c r="D83" s="476">
        <v>0</v>
      </c>
      <c r="E83" s="477">
        <v>0</v>
      </c>
    </row>
    <row r="84" spans="1:8" ht="12.75" customHeight="1" x14ac:dyDescent="0.25">
      <c r="A84" s="42" t="s">
        <v>1070</v>
      </c>
      <c r="B84" s="43" t="s">
        <v>1071</v>
      </c>
      <c r="C84" s="44" t="s">
        <v>1072</v>
      </c>
      <c r="D84" s="476">
        <v>0</v>
      </c>
      <c r="E84" s="477">
        <v>0</v>
      </c>
    </row>
    <row r="85" spans="1:8" ht="12.75" customHeight="1" x14ac:dyDescent="0.25">
      <c r="A85" s="42" t="s">
        <v>1073</v>
      </c>
      <c r="B85" s="43" t="s">
        <v>1074</v>
      </c>
      <c r="C85" s="44" t="s">
        <v>1075</v>
      </c>
      <c r="D85" s="476">
        <v>0</v>
      </c>
      <c r="E85" s="477">
        <v>0</v>
      </c>
    </row>
    <row r="86" spans="1:8" ht="12.75" customHeight="1" x14ac:dyDescent="0.25">
      <c r="A86" s="42" t="s">
        <v>1076</v>
      </c>
      <c r="B86" s="43" t="s">
        <v>1077</v>
      </c>
      <c r="C86" s="44" t="s">
        <v>1078</v>
      </c>
      <c r="D86" s="476">
        <v>0</v>
      </c>
      <c r="E86" s="477">
        <v>0</v>
      </c>
    </row>
    <row r="87" spans="1:8" ht="12.75" customHeight="1" x14ac:dyDescent="0.25">
      <c r="A87" s="45" t="s">
        <v>1079</v>
      </c>
      <c r="B87" s="43" t="s">
        <v>1080</v>
      </c>
      <c r="C87" s="44" t="s">
        <v>1081</v>
      </c>
      <c r="D87" s="474">
        <f>SUM(D88:D90)</f>
        <v>1226.6600000000001</v>
      </c>
      <c r="E87" s="475">
        <f>SUM(E88:E90)</f>
        <v>1743.8100000000002</v>
      </c>
    </row>
    <row r="88" spans="1:8" ht="12.75" customHeight="1" x14ac:dyDescent="0.25">
      <c r="A88" s="42" t="s">
        <v>1082</v>
      </c>
      <c r="B88" s="43" t="s">
        <v>1083</v>
      </c>
      <c r="C88" s="44" t="s">
        <v>1084</v>
      </c>
      <c r="D88" s="476">
        <v>844.32</v>
      </c>
      <c r="E88" s="477">
        <v>1010.59</v>
      </c>
    </row>
    <row r="89" spans="1:8" ht="12.75" customHeight="1" x14ac:dyDescent="0.25">
      <c r="A89" s="42" t="s">
        <v>1085</v>
      </c>
      <c r="B89" s="43" t="s">
        <v>1086</v>
      </c>
      <c r="C89" s="44" t="s">
        <v>1087</v>
      </c>
      <c r="D89" s="476">
        <v>376.88</v>
      </c>
      <c r="E89" s="477">
        <v>729.48</v>
      </c>
    </row>
    <row r="90" spans="1:8" ht="12.75" customHeight="1" x14ac:dyDescent="0.25">
      <c r="A90" s="42" t="s">
        <v>1088</v>
      </c>
      <c r="B90" s="43" t="s">
        <v>1089</v>
      </c>
      <c r="C90" s="44" t="s">
        <v>1090</v>
      </c>
      <c r="D90" s="476">
        <v>5.46</v>
      </c>
      <c r="E90" s="477">
        <v>3.74</v>
      </c>
    </row>
    <row r="91" spans="1:8" ht="12.75" customHeight="1" thickBot="1" x14ac:dyDescent="0.3">
      <c r="A91" s="46" t="s">
        <v>1091</v>
      </c>
      <c r="B91" s="47" t="s">
        <v>1092</v>
      </c>
      <c r="C91" s="48" t="s">
        <v>1093</v>
      </c>
      <c r="D91" s="482">
        <f>D7+D47</f>
        <v>3007740.15</v>
      </c>
      <c r="E91" s="483">
        <f>E7+E47</f>
        <v>2953199.15</v>
      </c>
    </row>
    <row r="92" spans="1:8" ht="12.75" customHeight="1" thickBot="1" x14ac:dyDescent="0.3">
      <c r="A92" s="52" t="s">
        <v>1094</v>
      </c>
      <c r="B92" s="992" t="s">
        <v>1095</v>
      </c>
      <c r="C92" s="993"/>
      <c r="D92" s="155" t="s">
        <v>329</v>
      </c>
      <c r="E92" s="156" t="s">
        <v>330</v>
      </c>
    </row>
    <row r="93" spans="1:8" ht="12.75" customHeight="1" x14ac:dyDescent="0.25">
      <c r="A93" s="53" t="s">
        <v>1096</v>
      </c>
      <c r="B93" s="40" t="s">
        <v>1097</v>
      </c>
      <c r="C93" s="41" t="s">
        <v>1098</v>
      </c>
      <c r="D93" s="472">
        <f>D94+D98</f>
        <v>2855951.85</v>
      </c>
      <c r="E93" s="473">
        <f>E94+E98</f>
        <v>2831804.83</v>
      </c>
      <c r="F93" s="630"/>
      <c r="G93" s="159"/>
      <c r="H93" s="159"/>
    </row>
    <row r="94" spans="1:8" ht="12.75" customHeight="1" x14ac:dyDescent="0.25">
      <c r="A94" s="42" t="s">
        <v>1099</v>
      </c>
      <c r="B94" s="43" t="s">
        <v>1100</v>
      </c>
      <c r="C94" s="44" t="s">
        <v>1101</v>
      </c>
      <c r="D94" s="474">
        <f>SUM(D95:D97)</f>
        <v>2836023.42</v>
      </c>
      <c r="E94" s="475">
        <f>SUM(E95:E97)</f>
        <v>2821501.68</v>
      </c>
      <c r="F94" s="630"/>
      <c r="G94" s="159"/>
      <c r="H94" s="159"/>
    </row>
    <row r="95" spans="1:8" ht="12.75" customHeight="1" x14ac:dyDescent="0.25">
      <c r="A95" s="42" t="s">
        <v>1102</v>
      </c>
      <c r="B95" s="43" t="s">
        <v>1103</v>
      </c>
      <c r="C95" s="44" t="s">
        <v>1104</v>
      </c>
      <c r="D95" s="476">
        <v>2705707.42</v>
      </c>
      <c r="E95" s="477">
        <v>2656196.66</v>
      </c>
      <c r="F95" s="630"/>
      <c r="G95" s="159"/>
      <c r="H95" s="159"/>
    </row>
    <row r="96" spans="1:8" ht="12.75" customHeight="1" x14ac:dyDescent="0.25">
      <c r="A96" s="42" t="s">
        <v>1105</v>
      </c>
      <c r="B96" s="43" t="s">
        <v>1106</v>
      </c>
      <c r="C96" s="44" t="s">
        <v>1107</v>
      </c>
      <c r="D96" s="476">
        <v>130316</v>
      </c>
      <c r="E96" s="477">
        <v>165305.01999999999</v>
      </c>
      <c r="F96" s="630"/>
      <c r="G96" s="159"/>
      <c r="H96" s="159"/>
    </row>
    <row r="97" spans="1:9" ht="12.75" customHeight="1" x14ac:dyDescent="0.25">
      <c r="A97" s="42" t="s">
        <v>1108</v>
      </c>
      <c r="B97" s="43" t="s">
        <v>1109</v>
      </c>
      <c r="C97" s="44" t="s">
        <v>1110</v>
      </c>
      <c r="D97" s="476">
        <v>0</v>
      </c>
      <c r="E97" s="477">
        <v>0</v>
      </c>
      <c r="G97" s="159"/>
      <c r="H97" s="159"/>
    </row>
    <row r="98" spans="1:9" ht="12.75" customHeight="1" x14ac:dyDescent="0.25">
      <c r="A98" s="45" t="s">
        <v>381</v>
      </c>
      <c r="B98" s="43" t="s">
        <v>1111</v>
      </c>
      <c r="C98" s="44" t="s">
        <v>1112</v>
      </c>
      <c r="D98" s="474">
        <f>SUM(D99:D101)</f>
        <v>19928.43</v>
      </c>
      <c r="E98" s="475">
        <f>SUM(E99:E101)</f>
        <v>10303.15</v>
      </c>
      <c r="G98" s="159"/>
      <c r="H98" s="159"/>
    </row>
    <row r="99" spans="1:9" ht="12.75" customHeight="1" x14ac:dyDescent="0.25">
      <c r="A99" s="42" t="s">
        <v>1113</v>
      </c>
      <c r="B99" s="43" t="s">
        <v>1114</v>
      </c>
      <c r="C99" s="44" t="s">
        <v>1115</v>
      </c>
      <c r="D99" s="476">
        <v>0</v>
      </c>
      <c r="E99" s="477">
        <v>10303.15</v>
      </c>
    </row>
    <row r="100" spans="1:9" ht="12.75" customHeight="1" x14ac:dyDescent="0.25">
      <c r="A100" s="42" t="s">
        <v>1116</v>
      </c>
      <c r="B100" s="43" t="s">
        <v>1117</v>
      </c>
      <c r="C100" s="44" t="s">
        <v>1118</v>
      </c>
      <c r="D100" s="476">
        <v>19928.43</v>
      </c>
      <c r="E100" s="477">
        <v>0</v>
      </c>
    </row>
    <row r="101" spans="1:9" ht="12.75" customHeight="1" x14ac:dyDescent="0.25">
      <c r="A101" s="42" t="s">
        <v>383</v>
      </c>
      <c r="B101" s="43" t="s">
        <v>1119</v>
      </c>
      <c r="C101" s="44" t="s">
        <v>1120</v>
      </c>
      <c r="D101" s="476">
        <v>0</v>
      </c>
      <c r="E101" s="477">
        <v>0</v>
      </c>
    </row>
    <row r="102" spans="1:9" ht="12.75" customHeight="1" x14ac:dyDescent="0.25">
      <c r="A102" s="42" t="s">
        <v>1121</v>
      </c>
      <c r="B102" s="54" t="s">
        <v>1122</v>
      </c>
      <c r="C102" s="44" t="s">
        <v>1123</v>
      </c>
      <c r="D102" s="474">
        <f>D103+D105+D113+D137</f>
        <v>151788.32</v>
      </c>
      <c r="E102" s="475">
        <f>E103+E105+E113+E137</f>
        <v>121394.35</v>
      </c>
    </row>
    <row r="103" spans="1:9" ht="12.75" customHeight="1" x14ac:dyDescent="0.25">
      <c r="A103" s="42" t="s">
        <v>1124</v>
      </c>
      <c r="B103" s="43" t="s">
        <v>1125</v>
      </c>
      <c r="C103" s="44" t="s">
        <v>1126</v>
      </c>
      <c r="D103" s="474">
        <f>SUM(D104)</f>
        <v>0</v>
      </c>
      <c r="E103" s="475">
        <f>SUM(E104)</f>
        <v>0</v>
      </c>
    </row>
    <row r="104" spans="1:9" ht="12.75" customHeight="1" x14ac:dyDescent="0.25">
      <c r="A104" s="42" t="s">
        <v>1127</v>
      </c>
      <c r="B104" s="43" t="s">
        <v>1128</v>
      </c>
      <c r="C104" s="44" t="s">
        <v>1129</v>
      </c>
      <c r="D104" s="476">
        <v>0</v>
      </c>
      <c r="E104" s="477">
        <v>0</v>
      </c>
      <c r="F104" s="630"/>
      <c r="G104" s="159"/>
      <c r="H104" s="159"/>
    </row>
    <row r="105" spans="1:9" ht="12.75" customHeight="1" x14ac:dyDescent="0.25">
      <c r="A105" s="42" t="s">
        <v>1130</v>
      </c>
      <c r="B105" s="43" t="s">
        <v>1131</v>
      </c>
      <c r="C105" s="44" t="s">
        <v>1132</v>
      </c>
      <c r="D105" s="474">
        <f>SUM(D106:D112)</f>
        <v>0</v>
      </c>
      <c r="E105" s="475">
        <f>SUM(E106:E112)</f>
        <v>0</v>
      </c>
      <c r="F105" s="630"/>
      <c r="G105" s="159"/>
      <c r="H105" s="159"/>
    </row>
    <row r="106" spans="1:9" ht="12.75" customHeight="1" x14ac:dyDescent="0.25">
      <c r="A106" s="42" t="s">
        <v>1133</v>
      </c>
      <c r="B106" s="43" t="s">
        <v>1134</v>
      </c>
      <c r="C106" s="44" t="s">
        <v>1135</v>
      </c>
      <c r="D106" s="476">
        <v>0</v>
      </c>
      <c r="E106" s="477">
        <v>0</v>
      </c>
      <c r="F106" s="630"/>
      <c r="G106" s="159"/>
      <c r="H106" s="159"/>
    </row>
    <row r="107" spans="1:9" ht="12.75" customHeight="1" x14ac:dyDescent="0.25">
      <c r="A107" s="42" t="s">
        <v>279</v>
      </c>
      <c r="B107" s="43" t="s">
        <v>1136</v>
      </c>
      <c r="C107" s="44" t="s">
        <v>1137</v>
      </c>
      <c r="D107" s="476">
        <v>0</v>
      </c>
      <c r="E107" s="477">
        <v>0</v>
      </c>
      <c r="F107" s="630"/>
      <c r="G107" s="159"/>
      <c r="H107" s="159"/>
    </row>
    <row r="108" spans="1:9" ht="12.75" customHeight="1" x14ac:dyDescent="0.25">
      <c r="A108" s="42" t="s">
        <v>1138</v>
      </c>
      <c r="B108" s="43" t="s">
        <v>1139</v>
      </c>
      <c r="C108" s="44" t="s">
        <v>1140</v>
      </c>
      <c r="D108" s="476">
        <v>0</v>
      </c>
      <c r="E108" s="477">
        <v>0</v>
      </c>
      <c r="G108" s="159"/>
      <c r="H108" s="159"/>
    </row>
    <row r="109" spans="1:9" ht="12.75" customHeight="1" x14ac:dyDescent="0.25">
      <c r="A109" s="42" t="s">
        <v>1141</v>
      </c>
      <c r="B109" s="43" t="s">
        <v>1142</v>
      </c>
      <c r="C109" s="44" t="s">
        <v>1143</v>
      </c>
      <c r="D109" s="476">
        <v>0</v>
      </c>
      <c r="E109" s="477">
        <v>0</v>
      </c>
    </row>
    <row r="110" spans="1:9" ht="12.75" customHeight="1" x14ac:dyDescent="0.25">
      <c r="A110" s="42" t="s">
        <v>1144</v>
      </c>
      <c r="B110" s="43" t="s">
        <v>1145</v>
      </c>
      <c r="C110" s="44" t="s">
        <v>1146</v>
      </c>
      <c r="D110" s="476">
        <v>0</v>
      </c>
      <c r="E110" s="477">
        <v>0</v>
      </c>
    </row>
    <row r="111" spans="1:9" ht="12.75" customHeight="1" x14ac:dyDescent="0.25">
      <c r="A111" s="42" t="s">
        <v>1147</v>
      </c>
      <c r="B111" s="43" t="s">
        <v>1148</v>
      </c>
      <c r="C111" s="44" t="s">
        <v>1149</v>
      </c>
      <c r="D111" s="476">
        <v>0</v>
      </c>
      <c r="E111" s="477">
        <v>0</v>
      </c>
      <c r="G111" s="159"/>
      <c r="H111" s="159"/>
      <c r="I111" s="159"/>
    </row>
    <row r="112" spans="1:9" ht="12.75" customHeight="1" x14ac:dyDescent="0.25">
      <c r="A112" s="42" t="s">
        <v>1150</v>
      </c>
      <c r="B112" s="43" t="s">
        <v>1151</v>
      </c>
      <c r="C112" s="44" t="s">
        <v>1152</v>
      </c>
      <c r="D112" s="476">
        <v>0</v>
      </c>
      <c r="E112" s="477">
        <v>0</v>
      </c>
      <c r="G112" s="159"/>
      <c r="H112" s="159"/>
      <c r="I112" s="159"/>
    </row>
    <row r="113" spans="1:9" ht="12.75" customHeight="1" x14ac:dyDescent="0.25">
      <c r="A113" s="45" t="s">
        <v>1153</v>
      </c>
      <c r="B113" s="43" t="s">
        <v>1154</v>
      </c>
      <c r="C113" s="44" t="s">
        <v>1155</v>
      </c>
      <c r="D113" s="474">
        <f>SUM(D114:D136)</f>
        <v>110669.56</v>
      </c>
      <c r="E113" s="475">
        <f>SUM(E114:E136)</f>
        <v>66185.430000000008</v>
      </c>
      <c r="G113" s="159"/>
      <c r="H113" s="159"/>
      <c r="I113" s="159"/>
    </row>
    <row r="114" spans="1:9" ht="12.75" customHeight="1" x14ac:dyDescent="0.25">
      <c r="A114" s="42" t="s">
        <v>1156</v>
      </c>
      <c r="B114" s="43" t="s">
        <v>1157</v>
      </c>
      <c r="C114" s="44" t="s">
        <v>1158</v>
      </c>
      <c r="D114" s="476">
        <v>27383.58</v>
      </c>
      <c r="E114" s="477">
        <v>22733.99</v>
      </c>
      <c r="G114" s="159"/>
      <c r="H114" s="159"/>
      <c r="I114" s="159"/>
    </row>
    <row r="115" spans="1:9" ht="12.75" customHeight="1" x14ac:dyDescent="0.25">
      <c r="A115" s="42" t="s">
        <v>1159</v>
      </c>
      <c r="B115" s="43" t="s">
        <v>1160</v>
      </c>
      <c r="C115" s="44" t="s">
        <v>1161</v>
      </c>
      <c r="D115" s="476">
        <v>0</v>
      </c>
      <c r="E115" s="477">
        <v>0</v>
      </c>
      <c r="G115" s="159"/>
      <c r="H115" s="159"/>
      <c r="I115" s="159"/>
    </row>
    <row r="116" spans="1:9" ht="12.75" customHeight="1" x14ac:dyDescent="0.25">
      <c r="A116" s="42" t="s">
        <v>1162</v>
      </c>
      <c r="B116" s="43" t="s">
        <v>1163</v>
      </c>
      <c r="C116" s="44" t="s">
        <v>1164</v>
      </c>
      <c r="D116" s="476">
        <v>39513.949999999997</v>
      </c>
      <c r="E116" s="477">
        <v>2821.62</v>
      </c>
      <c r="G116" s="159"/>
      <c r="H116" s="159"/>
      <c r="I116" s="159"/>
    </row>
    <row r="117" spans="1:9" ht="12.75" customHeight="1" x14ac:dyDescent="0.25">
      <c r="A117" s="42" t="s">
        <v>1165</v>
      </c>
      <c r="B117" s="43" t="s">
        <v>1166</v>
      </c>
      <c r="C117" s="44" t="s">
        <v>1167</v>
      </c>
      <c r="D117" s="476">
        <v>1110.06</v>
      </c>
      <c r="E117" s="477">
        <v>1223.8399999999999</v>
      </c>
      <c r="G117" s="159"/>
      <c r="H117" s="159"/>
      <c r="I117" s="159"/>
    </row>
    <row r="118" spans="1:9" ht="12.75" customHeight="1" x14ac:dyDescent="0.25">
      <c r="A118" s="42" t="s">
        <v>1168</v>
      </c>
      <c r="B118" s="43" t="s">
        <v>1169</v>
      </c>
      <c r="C118" s="44" t="s">
        <v>1170</v>
      </c>
      <c r="D118" s="476">
        <v>1200.46</v>
      </c>
      <c r="E118" s="477">
        <v>1027.6500000000001</v>
      </c>
      <c r="G118" s="159"/>
      <c r="H118" s="159"/>
      <c r="I118" s="159"/>
    </row>
    <row r="119" spans="1:9" ht="12.75" customHeight="1" x14ac:dyDescent="0.25">
      <c r="A119" s="42" t="s">
        <v>1171</v>
      </c>
      <c r="B119" s="43" t="s">
        <v>1172</v>
      </c>
      <c r="C119" s="44" t="s">
        <v>1173</v>
      </c>
      <c r="D119" s="476">
        <v>21911.200000000001</v>
      </c>
      <c r="E119" s="477">
        <v>21063.78</v>
      </c>
      <c r="G119" s="159"/>
      <c r="H119" s="159"/>
      <c r="I119" s="159"/>
    </row>
    <row r="120" spans="1:9" ht="12.75" customHeight="1" x14ac:dyDescent="0.25">
      <c r="A120" s="42" t="s">
        <v>334</v>
      </c>
      <c r="B120" s="43" t="s">
        <v>1018</v>
      </c>
      <c r="C120" s="44" t="s">
        <v>1174</v>
      </c>
      <c r="D120" s="476">
        <v>11477.96</v>
      </c>
      <c r="E120" s="477">
        <v>10984.25</v>
      </c>
    </row>
    <row r="121" spans="1:9" ht="12.75" customHeight="1" x14ac:dyDescent="0.25">
      <c r="A121" s="42" t="s">
        <v>1175</v>
      </c>
      <c r="B121" s="43" t="s">
        <v>1021</v>
      </c>
      <c r="C121" s="44" t="s">
        <v>1176</v>
      </c>
      <c r="D121" s="476">
        <v>0</v>
      </c>
      <c r="E121" s="477">
        <v>0</v>
      </c>
    </row>
    <row r="122" spans="1:9" ht="12.75" customHeight="1" x14ac:dyDescent="0.25">
      <c r="A122" s="42" t="s">
        <v>1177</v>
      </c>
      <c r="B122" s="43" t="s">
        <v>1024</v>
      </c>
      <c r="C122" s="44" t="s">
        <v>1178</v>
      </c>
      <c r="D122" s="476">
        <v>3362.85</v>
      </c>
      <c r="E122" s="477">
        <v>3043.03</v>
      </c>
    </row>
    <row r="123" spans="1:9" ht="12.75" customHeight="1" x14ac:dyDescent="0.25">
      <c r="A123" s="42" t="s">
        <v>1179</v>
      </c>
      <c r="B123" s="43" t="s">
        <v>1027</v>
      </c>
      <c r="C123" s="44" t="s">
        <v>1180</v>
      </c>
      <c r="D123" s="476">
        <v>0</v>
      </c>
      <c r="E123" s="477">
        <v>0</v>
      </c>
    </row>
    <row r="124" spans="1:9" ht="12.75" customHeight="1" x14ac:dyDescent="0.25">
      <c r="A124" s="42" t="s">
        <v>1181</v>
      </c>
      <c r="B124" s="43" t="s">
        <v>1030</v>
      </c>
      <c r="C124" s="44" t="s">
        <v>1182</v>
      </c>
      <c r="D124" s="476">
        <v>0</v>
      </c>
      <c r="E124" s="477">
        <v>0</v>
      </c>
    </row>
    <row r="125" spans="1:9" ht="12.75" customHeight="1" x14ac:dyDescent="0.25">
      <c r="A125" s="42" t="s">
        <v>1183</v>
      </c>
      <c r="B125" s="43" t="s">
        <v>1032</v>
      </c>
      <c r="C125" s="44" t="s">
        <v>1184</v>
      </c>
      <c r="D125" s="476">
        <v>0</v>
      </c>
      <c r="E125" s="477">
        <v>0</v>
      </c>
    </row>
    <row r="126" spans="1:9" x14ac:dyDescent="0.25">
      <c r="A126" s="42" t="s">
        <v>377</v>
      </c>
      <c r="B126" s="43" t="s">
        <v>1034</v>
      </c>
      <c r="C126" s="44" t="s">
        <v>1185</v>
      </c>
      <c r="D126" s="476">
        <v>0</v>
      </c>
      <c r="E126" s="477">
        <v>0</v>
      </c>
    </row>
    <row r="127" spans="1:9" x14ac:dyDescent="0.25">
      <c r="A127" s="242" t="s">
        <v>382</v>
      </c>
      <c r="B127" s="43" t="s">
        <v>1186</v>
      </c>
      <c r="C127" s="44" t="s">
        <v>1187</v>
      </c>
      <c r="D127" s="476">
        <v>0</v>
      </c>
      <c r="E127" s="477">
        <v>0</v>
      </c>
    </row>
    <row r="128" spans="1:9" ht="12.75" customHeight="1" x14ac:dyDescent="0.25">
      <c r="A128" s="42" t="s">
        <v>1188</v>
      </c>
      <c r="B128" s="43" t="s">
        <v>1189</v>
      </c>
      <c r="C128" s="44" t="s">
        <v>1190</v>
      </c>
      <c r="D128" s="476">
        <v>0</v>
      </c>
      <c r="E128" s="477">
        <v>0</v>
      </c>
    </row>
    <row r="129" spans="1:5" ht="12.75" customHeight="1" x14ac:dyDescent="0.25">
      <c r="A129" s="42" t="s">
        <v>1191</v>
      </c>
      <c r="B129" s="43" t="s">
        <v>1039</v>
      </c>
      <c r="C129" s="44" t="s">
        <v>1192</v>
      </c>
      <c r="D129" s="476">
        <v>0</v>
      </c>
      <c r="E129" s="477">
        <v>0</v>
      </c>
    </row>
    <row r="130" spans="1:5" ht="12.75" customHeight="1" x14ac:dyDescent="0.25">
      <c r="A130" s="42" t="s">
        <v>1193</v>
      </c>
      <c r="B130" s="43" t="s">
        <v>1194</v>
      </c>
      <c r="C130" s="44" t="s">
        <v>1195</v>
      </c>
      <c r="D130" s="476">
        <v>3611.34</v>
      </c>
      <c r="E130" s="477">
        <v>2838.57</v>
      </c>
    </row>
    <row r="131" spans="1:5" ht="12.75" customHeight="1" x14ac:dyDescent="0.25">
      <c r="A131" s="42" t="s">
        <v>1196</v>
      </c>
      <c r="B131" s="43" t="s">
        <v>1197</v>
      </c>
      <c r="C131" s="44" t="s">
        <v>1198</v>
      </c>
      <c r="D131" s="476">
        <v>0</v>
      </c>
      <c r="E131" s="477">
        <v>0</v>
      </c>
    </row>
    <row r="132" spans="1:5" ht="12.75" customHeight="1" x14ac:dyDescent="0.25">
      <c r="A132" s="42" t="s">
        <v>1199</v>
      </c>
      <c r="B132" s="43" t="s">
        <v>1200</v>
      </c>
      <c r="C132" s="44" t="s">
        <v>1201</v>
      </c>
      <c r="D132" s="476">
        <v>0</v>
      </c>
      <c r="E132" s="477">
        <v>0</v>
      </c>
    </row>
    <row r="133" spans="1:5" ht="12.75" customHeight="1" x14ac:dyDescent="0.25">
      <c r="A133" s="42" t="s">
        <v>280</v>
      </c>
      <c r="B133" s="43" t="s">
        <v>1202</v>
      </c>
      <c r="C133" s="44" t="s">
        <v>1203</v>
      </c>
      <c r="D133" s="476">
        <v>0</v>
      </c>
      <c r="E133" s="477">
        <v>0</v>
      </c>
    </row>
    <row r="134" spans="1:5" ht="12.75" customHeight="1" x14ac:dyDescent="0.25">
      <c r="A134" s="42" t="s">
        <v>1204</v>
      </c>
      <c r="B134" s="43" t="s">
        <v>1205</v>
      </c>
      <c r="C134" s="44" t="s">
        <v>1206</v>
      </c>
      <c r="D134" s="476">
        <v>0</v>
      </c>
      <c r="E134" s="477">
        <v>0</v>
      </c>
    </row>
    <row r="135" spans="1:5" ht="12.75" customHeight="1" x14ac:dyDescent="0.25">
      <c r="A135" s="42" t="s">
        <v>1207</v>
      </c>
      <c r="B135" s="43" t="s">
        <v>1148</v>
      </c>
      <c r="C135" s="44" t="s">
        <v>1208</v>
      </c>
      <c r="D135" s="476">
        <v>1098.1600000000001</v>
      </c>
      <c r="E135" s="477">
        <v>448.7</v>
      </c>
    </row>
    <row r="136" spans="1:5" ht="12.75" customHeight="1" x14ac:dyDescent="0.25">
      <c r="A136" s="42" t="s">
        <v>1209</v>
      </c>
      <c r="B136" s="43" t="s">
        <v>1210</v>
      </c>
      <c r="C136" s="44" t="s">
        <v>1211</v>
      </c>
      <c r="D136" s="476">
        <v>0</v>
      </c>
      <c r="E136" s="477">
        <v>0</v>
      </c>
    </row>
    <row r="137" spans="1:5" ht="12.75" customHeight="1" x14ac:dyDescent="0.25">
      <c r="A137" s="45" t="s">
        <v>0</v>
      </c>
      <c r="B137" s="43" t="s">
        <v>1</v>
      </c>
      <c r="C137" s="44" t="s">
        <v>2</v>
      </c>
      <c r="D137" s="474">
        <v>41118.76</v>
      </c>
      <c r="E137" s="475">
        <f>SUM(E138:E140)</f>
        <v>55208.920000000006</v>
      </c>
    </row>
    <row r="138" spans="1:5" ht="12.75" customHeight="1" x14ac:dyDescent="0.25">
      <c r="A138" s="42" t="s">
        <v>3</v>
      </c>
      <c r="B138" s="43" t="s">
        <v>4</v>
      </c>
      <c r="C138" s="44" t="s">
        <v>5</v>
      </c>
      <c r="D138" s="476">
        <v>697.71</v>
      </c>
      <c r="E138" s="477">
        <v>230.01</v>
      </c>
    </row>
    <row r="139" spans="1:5" ht="12.75" customHeight="1" x14ac:dyDescent="0.25">
      <c r="A139" s="42" t="s">
        <v>6</v>
      </c>
      <c r="B139" s="43" t="s">
        <v>7</v>
      </c>
      <c r="C139" s="44" t="s">
        <v>8</v>
      </c>
      <c r="D139" s="476">
        <v>40390.410000000003</v>
      </c>
      <c r="E139" s="477">
        <v>54952.22</v>
      </c>
    </row>
    <row r="140" spans="1:5" ht="12.75" customHeight="1" x14ac:dyDescent="0.25">
      <c r="A140" s="42" t="s">
        <v>9</v>
      </c>
      <c r="B140" s="43" t="s">
        <v>10</v>
      </c>
      <c r="C140" s="44" t="s">
        <v>11</v>
      </c>
      <c r="D140" s="476">
        <v>30.64</v>
      </c>
      <c r="E140" s="477">
        <v>26.69</v>
      </c>
    </row>
    <row r="141" spans="1:5" ht="12.75" customHeight="1" thickBot="1" x14ac:dyDescent="0.3">
      <c r="A141" s="46" t="s">
        <v>12</v>
      </c>
      <c r="B141" s="55" t="s">
        <v>13</v>
      </c>
      <c r="C141" s="48" t="s">
        <v>14</v>
      </c>
      <c r="D141" s="484">
        <f>D93+D102</f>
        <v>3007740.17</v>
      </c>
      <c r="E141" s="483">
        <f>E93+E102</f>
        <v>2953199.18</v>
      </c>
    </row>
    <row r="142" spans="1:5" ht="12.75" customHeight="1" x14ac:dyDescent="0.25">
      <c r="A142" s="56"/>
      <c r="B142" s="57"/>
      <c r="C142" s="57"/>
    </row>
    <row r="143" spans="1:5" ht="12.75" customHeight="1" x14ac:dyDescent="0.25">
      <c r="A143" s="56" t="s">
        <v>311</v>
      </c>
      <c r="B143" s="57"/>
      <c r="C143" s="57"/>
    </row>
    <row r="144" spans="1:5" ht="12.75" customHeight="1" x14ac:dyDescent="0.25">
      <c r="A144" s="152" t="s">
        <v>1213</v>
      </c>
      <c r="B144" s="58"/>
      <c r="C144" s="58"/>
    </row>
    <row r="145" spans="1:1" x14ac:dyDescent="0.25">
      <c r="A145" s="152" t="s">
        <v>1212</v>
      </c>
    </row>
    <row r="146" spans="1:1" ht="12.75" customHeight="1" x14ac:dyDescent="0.25">
      <c r="A146" s="150" t="s">
        <v>333</v>
      </c>
    </row>
    <row r="147" spans="1:1" ht="12.75" customHeight="1" x14ac:dyDescent="0.25">
      <c r="A147" s="152" t="s">
        <v>540</v>
      </c>
    </row>
  </sheetData>
  <mergeCells count="6">
    <mergeCell ref="B92:C92"/>
    <mergeCell ref="B6:C6"/>
    <mergeCell ref="A1:E1"/>
    <mergeCell ref="A2:E2"/>
    <mergeCell ref="A4:E4"/>
    <mergeCell ref="A3:E3"/>
  </mergeCells>
  <phoneticPr fontId="48" type="noConversion"/>
  <pageMargins left="0.59055118110236227" right="0" top="0.39370078740157483" bottom="0.19685039370078741" header="0" footer="0"/>
  <pageSetup paperSize="9" scale="78" orientation="portrait" r:id="rId1"/>
  <headerFooter alignWithMargins="0"/>
  <rowBreaks count="1" manualBreakCount="1">
    <brk id="77" max="16383" man="1"/>
  </rowBreaks>
  <ignoredErrors>
    <ignoredError sqref="B9:B46 C7:C46 B49:C91 C47:C48 B93:C121 B122:C14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56"/>
  <sheetViews>
    <sheetView showGridLines="0" zoomScaleNormal="89" workbookViewId="0">
      <selection activeCell="O1" sqref="O1"/>
    </sheetView>
  </sheetViews>
  <sheetFormatPr defaultRowHeight="15" x14ac:dyDescent="0.25"/>
  <cols>
    <col min="1" max="1" width="5" style="372" customWidth="1"/>
    <col min="2" max="2" width="45.85546875" style="372" customWidth="1"/>
    <col min="3" max="3" width="12.7109375" style="372" customWidth="1"/>
    <col min="4" max="4" width="11.5703125" style="372" customWidth="1"/>
    <col min="5" max="8" width="12.7109375" style="372" customWidth="1"/>
    <col min="9" max="9" width="10.42578125" style="372" customWidth="1"/>
    <col min="10" max="10" width="12.5703125" style="372" customWidth="1"/>
    <col min="11" max="11" width="10.5703125" style="372" customWidth="1"/>
    <col min="12" max="12" width="11.42578125" style="372" customWidth="1"/>
    <col min="13" max="13" width="1.7109375" style="373" customWidth="1"/>
    <col min="14" max="14" width="11" style="372" customWidth="1"/>
    <col min="15" max="15" width="10.85546875" style="372" customWidth="1"/>
    <col min="16" max="229" width="9.140625" style="372"/>
    <col min="230" max="230" width="59.7109375" style="372" customWidth="1"/>
    <col min="231" max="237" width="10.5703125" style="372" customWidth="1"/>
    <col min="238" max="16384" width="9.140625" style="372"/>
  </cols>
  <sheetData>
    <row r="1" spans="1:15" ht="15.75" x14ac:dyDescent="0.25">
      <c r="A1" s="358" t="s">
        <v>1230</v>
      </c>
    </row>
    <row r="2" spans="1:15" ht="15.75" x14ac:dyDescent="0.25">
      <c r="A2" s="141"/>
      <c r="B2" s="140" t="s">
        <v>640</v>
      </c>
    </row>
    <row r="3" spans="1:15" ht="13.5" customHeight="1" thickBot="1" x14ac:dyDescent="0.3">
      <c r="B3" s="370"/>
      <c r="O3" s="374" t="s">
        <v>178</v>
      </c>
    </row>
    <row r="4" spans="1:15" s="140" customFormat="1" ht="38.25" customHeight="1" x14ac:dyDescent="0.25">
      <c r="A4" s="1107" t="s">
        <v>159</v>
      </c>
      <c r="B4" s="1110" t="s">
        <v>475</v>
      </c>
      <c r="C4" s="1113" t="s">
        <v>408</v>
      </c>
      <c r="D4" s="1114"/>
      <c r="E4" s="1114" t="s">
        <v>409</v>
      </c>
      <c r="F4" s="1114"/>
      <c r="G4" s="1123" t="s">
        <v>410</v>
      </c>
      <c r="H4" s="1124"/>
      <c r="I4" s="1117" t="s">
        <v>535</v>
      </c>
      <c r="J4" s="1117" t="s">
        <v>832</v>
      </c>
      <c r="K4" s="1121" t="s">
        <v>631</v>
      </c>
      <c r="L4" s="1115" t="s">
        <v>466</v>
      </c>
      <c r="M4" s="309"/>
      <c r="N4" s="1119" t="s">
        <v>642</v>
      </c>
      <c r="O4" s="1125" t="s">
        <v>411</v>
      </c>
    </row>
    <row r="5" spans="1:15" s="140" customFormat="1" ht="13.5" customHeight="1" x14ac:dyDescent="0.25">
      <c r="A5" s="1108"/>
      <c r="B5" s="1111"/>
      <c r="C5" s="310" t="s">
        <v>476</v>
      </c>
      <c r="D5" s="311" t="s">
        <v>477</v>
      </c>
      <c r="E5" s="310" t="s">
        <v>313</v>
      </c>
      <c r="F5" s="311" t="s">
        <v>318</v>
      </c>
      <c r="G5" s="311" t="s">
        <v>313</v>
      </c>
      <c r="H5" s="400" t="s">
        <v>318</v>
      </c>
      <c r="I5" s="1118"/>
      <c r="J5" s="1118"/>
      <c r="K5" s="1122"/>
      <c r="L5" s="1116"/>
      <c r="M5" s="309"/>
      <c r="N5" s="1120"/>
      <c r="O5" s="1126"/>
    </row>
    <row r="6" spans="1:15" s="140" customFormat="1" ht="15" customHeight="1" thickBot="1" x14ac:dyDescent="0.3">
      <c r="A6" s="1109"/>
      <c r="B6" s="1112"/>
      <c r="C6" s="312" t="s">
        <v>237</v>
      </c>
      <c r="D6" s="313" t="s">
        <v>238</v>
      </c>
      <c r="E6" s="313" t="s">
        <v>239</v>
      </c>
      <c r="F6" s="313" t="s">
        <v>240</v>
      </c>
      <c r="G6" s="313" t="s">
        <v>315</v>
      </c>
      <c r="H6" s="401" t="s">
        <v>316</v>
      </c>
      <c r="I6" s="414" t="s">
        <v>472</v>
      </c>
      <c r="J6" s="414" t="s">
        <v>482</v>
      </c>
      <c r="K6" s="399" t="s">
        <v>243</v>
      </c>
      <c r="L6" s="314" t="s">
        <v>413</v>
      </c>
      <c r="M6" s="309"/>
      <c r="N6" s="413" t="s">
        <v>245</v>
      </c>
      <c r="O6" s="314" t="s">
        <v>478</v>
      </c>
    </row>
    <row r="7" spans="1:15" s="142" customFormat="1" ht="15" customHeight="1" x14ac:dyDescent="0.25">
      <c r="A7" s="855">
        <v>1</v>
      </c>
      <c r="B7" s="870" t="s">
        <v>317</v>
      </c>
      <c r="C7" s="858">
        <f>+C8+C13</f>
        <v>61699.81</v>
      </c>
      <c r="D7" s="858">
        <f t="shared" ref="D7:O7" si="0">+D8+D13</f>
        <v>61699.81</v>
      </c>
      <c r="E7" s="858">
        <f t="shared" si="0"/>
        <v>750</v>
      </c>
      <c r="F7" s="858">
        <f t="shared" si="0"/>
        <v>750</v>
      </c>
      <c r="G7" s="858">
        <f t="shared" si="0"/>
        <v>62449.81</v>
      </c>
      <c r="H7" s="871">
        <f t="shared" si="0"/>
        <v>62449.81</v>
      </c>
      <c r="I7" s="872">
        <f t="shared" si="0"/>
        <v>0</v>
      </c>
      <c r="J7" s="872">
        <f t="shared" si="0"/>
        <v>0</v>
      </c>
      <c r="K7" s="873">
        <f t="shared" si="0"/>
        <v>1748.18</v>
      </c>
      <c r="L7" s="859">
        <f t="shared" si="0"/>
        <v>0</v>
      </c>
      <c r="M7" s="452"/>
      <c r="N7" s="860">
        <f t="shared" si="0"/>
        <v>0</v>
      </c>
      <c r="O7" s="859">
        <f t="shared" si="0"/>
        <v>62449.81</v>
      </c>
    </row>
    <row r="8" spans="1:15" s="142" customFormat="1" ht="13.5" customHeight="1" x14ac:dyDescent="0.25">
      <c r="A8" s="837">
        <f>A7+1</f>
        <v>2</v>
      </c>
      <c r="B8" s="838" t="s">
        <v>598</v>
      </c>
      <c r="C8" s="834">
        <f>SUM(C9:C12)</f>
        <v>48410.43</v>
      </c>
      <c r="D8" s="834">
        <f t="shared" ref="D8:O8" si="1">SUM(D9:D12)</f>
        <v>48410.43</v>
      </c>
      <c r="E8" s="834">
        <f t="shared" si="1"/>
        <v>750</v>
      </c>
      <c r="F8" s="834">
        <f t="shared" si="1"/>
        <v>750</v>
      </c>
      <c r="G8" s="834">
        <f t="shared" si="1"/>
        <v>49160.43</v>
      </c>
      <c r="H8" s="839">
        <f t="shared" si="1"/>
        <v>49160.43</v>
      </c>
      <c r="I8" s="840">
        <f t="shared" si="1"/>
        <v>0</v>
      </c>
      <c r="J8" s="841">
        <f t="shared" si="1"/>
        <v>0</v>
      </c>
      <c r="K8" s="842">
        <f t="shared" si="1"/>
        <v>1748.18</v>
      </c>
      <c r="L8" s="835">
        <f t="shared" si="1"/>
        <v>0</v>
      </c>
      <c r="M8" s="452"/>
      <c r="N8" s="836">
        <f t="shared" si="1"/>
        <v>0</v>
      </c>
      <c r="O8" s="835">
        <f t="shared" si="1"/>
        <v>49160.43</v>
      </c>
    </row>
    <row r="9" spans="1:15" s="140" customFormat="1" ht="12.75" customHeight="1" x14ac:dyDescent="0.25">
      <c r="A9" s="375">
        <f>A8+1</f>
        <v>3</v>
      </c>
      <c r="B9" s="402" t="s">
        <v>633</v>
      </c>
      <c r="C9" s="729">
        <v>0</v>
      </c>
      <c r="D9" s="729">
        <v>0</v>
      </c>
      <c r="E9" s="729">
        <v>0</v>
      </c>
      <c r="F9" s="729">
        <v>0</v>
      </c>
      <c r="G9" s="729">
        <f t="shared" ref="G9:H12" si="2">+C9+E9</f>
        <v>0</v>
      </c>
      <c r="H9" s="732">
        <f t="shared" si="2"/>
        <v>0</v>
      </c>
      <c r="I9" s="733">
        <v>0</v>
      </c>
      <c r="J9" s="734">
        <v>0</v>
      </c>
      <c r="K9" s="735">
        <v>0</v>
      </c>
      <c r="L9" s="730">
        <f>+G9-H9</f>
        <v>0</v>
      </c>
      <c r="M9" s="452"/>
      <c r="N9" s="731">
        <v>0</v>
      </c>
      <c r="O9" s="730">
        <f>H9+N9</f>
        <v>0</v>
      </c>
    </row>
    <row r="10" spans="1:15" s="140" customFormat="1" ht="12.75" customHeight="1" x14ac:dyDescent="0.25">
      <c r="A10" s="375">
        <f t="shared" ref="A10:A42" si="3">+A9+1</f>
        <v>4</v>
      </c>
      <c r="B10" s="402" t="s">
        <v>607</v>
      </c>
      <c r="C10" s="729">
        <v>48410.43</v>
      </c>
      <c r="D10" s="729">
        <v>48410.43</v>
      </c>
      <c r="E10" s="729">
        <v>750</v>
      </c>
      <c r="F10" s="729">
        <v>750</v>
      </c>
      <c r="G10" s="729">
        <f t="shared" si="2"/>
        <v>49160.43</v>
      </c>
      <c r="H10" s="732">
        <f t="shared" si="2"/>
        <v>49160.43</v>
      </c>
      <c r="I10" s="733">
        <v>0</v>
      </c>
      <c r="J10" s="734">
        <v>0</v>
      </c>
      <c r="K10" s="735">
        <v>1748.18</v>
      </c>
      <c r="L10" s="730">
        <f>+G10-H10</f>
        <v>0</v>
      </c>
      <c r="M10" s="452"/>
      <c r="N10" s="731">
        <v>0</v>
      </c>
      <c r="O10" s="730">
        <f>H10+N10</f>
        <v>49160.43</v>
      </c>
    </row>
    <row r="11" spans="1:15" s="140" customFormat="1" ht="12.75" customHeight="1" x14ac:dyDescent="0.25">
      <c r="A11" s="375">
        <f t="shared" si="3"/>
        <v>5</v>
      </c>
      <c r="B11" s="402" t="s">
        <v>599</v>
      </c>
      <c r="C11" s="729">
        <v>0</v>
      </c>
      <c r="D11" s="729">
        <v>0</v>
      </c>
      <c r="E11" s="729">
        <v>0</v>
      </c>
      <c r="F11" s="729">
        <v>0</v>
      </c>
      <c r="G11" s="729">
        <f t="shared" si="2"/>
        <v>0</v>
      </c>
      <c r="H11" s="732">
        <f t="shared" si="2"/>
        <v>0</v>
      </c>
      <c r="I11" s="733">
        <v>0</v>
      </c>
      <c r="J11" s="734">
        <v>0</v>
      </c>
      <c r="K11" s="735">
        <v>0</v>
      </c>
      <c r="L11" s="730">
        <f>+G11-H11</f>
        <v>0</v>
      </c>
      <c r="M11" s="452"/>
      <c r="N11" s="731">
        <v>0</v>
      </c>
      <c r="O11" s="730">
        <f>H11+N11</f>
        <v>0</v>
      </c>
    </row>
    <row r="12" spans="1:15" s="140" customFormat="1" ht="12.75" customHeight="1" x14ac:dyDescent="0.25">
      <c r="A12" s="375">
        <f t="shared" si="3"/>
        <v>6</v>
      </c>
      <c r="B12" s="403" t="s">
        <v>479</v>
      </c>
      <c r="C12" s="729"/>
      <c r="D12" s="729"/>
      <c r="E12" s="729"/>
      <c r="F12" s="729"/>
      <c r="G12" s="729">
        <f t="shared" si="2"/>
        <v>0</v>
      </c>
      <c r="H12" s="732">
        <f t="shared" si="2"/>
        <v>0</v>
      </c>
      <c r="I12" s="733"/>
      <c r="J12" s="734"/>
      <c r="K12" s="735"/>
      <c r="L12" s="730">
        <f>+G12-H12</f>
        <v>0</v>
      </c>
      <c r="M12" s="452"/>
      <c r="N12" s="731"/>
      <c r="O12" s="730">
        <f>H12+N12</f>
        <v>0</v>
      </c>
    </row>
    <row r="13" spans="1:15" s="142" customFormat="1" ht="12.75" customHeight="1" x14ac:dyDescent="0.25">
      <c r="A13" s="837">
        <f t="shared" si="3"/>
        <v>7</v>
      </c>
      <c r="B13" s="838" t="s">
        <v>638</v>
      </c>
      <c r="C13" s="834">
        <f t="shared" ref="C13:K13" si="4">SUM(C14+C17+C19+C21+C22)</f>
        <v>13289.38</v>
      </c>
      <c r="D13" s="834">
        <f t="shared" si="4"/>
        <v>13289.38</v>
      </c>
      <c r="E13" s="834">
        <f t="shared" si="4"/>
        <v>0</v>
      </c>
      <c r="F13" s="834">
        <f t="shared" si="4"/>
        <v>0</v>
      </c>
      <c r="G13" s="834">
        <f t="shared" si="4"/>
        <v>13289.38</v>
      </c>
      <c r="H13" s="839">
        <f t="shared" si="4"/>
        <v>13289.38</v>
      </c>
      <c r="I13" s="841">
        <f t="shared" si="4"/>
        <v>0</v>
      </c>
      <c r="J13" s="841">
        <f t="shared" si="4"/>
        <v>0</v>
      </c>
      <c r="K13" s="842">
        <f t="shared" si="4"/>
        <v>0</v>
      </c>
      <c r="L13" s="835"/>
      <c r="M13" s="452"/>
      <c r="N13" s="836">
        <f>SUM(N14+N17+N19+N21+N22)</f>
        <v>0</v>
      </c>
      <c r="O13" s="835">
        <f>SUM(O14+O17+O19+O21+O22)</f>
        <v>13289.38</v>
      </c>
    </row>
    <row r="14" spans="1:15" s="814" customFormat="1" ht="12.75" customHeight="1" x14ac:dyDescent="0.25">
      <c r="A14" s="823">
        <f>A13+1</f>
        <v>8</v>
      </c>
      <c r="B14" s="815" t="s">
        <v>632</v>
      </c>
      <c r="C14" s="736">
        <f>SUM(C15:C15)</f>
        <v>0</v>
      </c>
      <c r="D14" s="737">
        <f>SUM(D15:D15)</f>
        <v>0</v>
      </c>
      <c r="E14" s="737">
        <f>SUM(E15:E15)</f>
        <v>0</v>
      </c>
      <c r="F14" s="737">
        <f>SUM(F15:F15)</f>
        <v>0</v>
      </c>
      <c r="G14" s="816">
        <f t="shared" ref="G14:H18" si="5">+C14+E14</f>
        <v>0</v>
      </c>
      <c r="H14" s="817">
        <f t="shared" si="5"/>
        <v>0</v>
      </c>
      <c r="I14" s="818">
        <f>SUM(I15:I15)</f>
        <v>0</v>
      </c>
      <c r="J14" s="819">
        <f>SUM(J15:J15)</f>
        <v>0</v>
      </c>
      <c r="K14" s="736">
        <f>SUM(K15:K15)</f>
        <v>0</v>
      </c>
      <c r="L14" s="742">
        <f>+G14-H14</f>
        <v>0</v>
      </c>
      <c r="M14" s="820"/>
      <c r="N14" s="749">
        <f>SUM(N15:N15)</f>
        <v>0</v>
      </c>
      <c r="O14" s="742">
        <f>H14+N14</f>
        <v>0</v>
      </c>
    </row>
    <row r="15" spans="1:15" s="814" customFormat="1" ht="12.75" customHeight="1" x14ac:dyDescent="0.25">
      <c r="A15" s="359">
        <f>+A14+1</f>
        <v>9</v>
      </c>
      <c r="B15" s="805" t="s">
        <v>479</v>
      </c>
      <c r="C15" s="806"/>
      <c r="D15" s="807"/>
      <c r="E15" s="807"/>
      <c r="F15" s="807"/>
      <c r="G15" s="808">
        <f t="shared" si="5"/>
        <v>0</v>
      </c>
      <c r="H15" s="809">
        <f t="shared" si="5"/>
        <v>0</v>
      </c>
      <c r="I15" s="810"/>
      <c r="J15" s="810"/>
      <c r="K15" s="806"/>
      <c r="L15" s="811">
        <f>+G15-H15</f>
        <v>0</v>
      </c>
      <c r="M15" s="812"/>
      <c r="N15" s="813"/>
      <c r="O15" s="811">
        <f>H15+N15</f>
        <v>0</v>
      </c>
    </row>
    <row r="16" spans="1:15" s="814" customFormat="1" ht="12.75" customHeight="1" x14ac:dyDescent="0.25">
      <c r="A16" s="359">
        <f>+A15+1</f>
        <v>10</v>
      </c>
      <c r="B16" s="815" t="s">
        <v>600</v>
      </c>
      <c r="C16" s="736">
        <f>SUM(C17:C18)</f>
        <v>598</v>
      </c>
      <c r="D16" s="737">
        <f>SUM(D17:D18)</f>
        <v>598</v>
      </c>
      <c r="E16" s="737">
        <f>SUM(E17:E18)</f>
        <v>0</v>
      </c>
      <c r="F16" s="737">
        <f>SUM(F17:F18)</f>
        <v>0</v>
      </c>
      <c r="G16" s="816">
        <f t="shared" si="5"/>
        <v>598</v>
      </c>
      <c r="H16" s="817">
        <f t="shared" si="5"/>
        <v>598</v>
      </c>
      <c r="I16" s="818">
        <f>SUM(I17:I18)</f>
        <v>0</v>
      </c>
      <c r="J16" s="819">
        <f>SUM(J17:J18)</f>
        <v>0</v>
      </c>
      <c r="K16" s="736">
        <f>SUM(K17:K18)</f>
        <v>0</v>
      </c>
      <c r="L16" s="742">
        <f>+G16-H16</f>
        <v>0</v>
      </c>
      <c r="M16" s="820"/>
      <c r="N16" s="749">
        <f>SUM(N17:N18)</f>
        <v>0</v>
      </c>
      <c r="O16" s="742">
        <f>H16+N16</f>
        <v>598</v>
      </c>
    </row>
    <row r="17" spans="1:15" s="646" customFormat="1" ht="12.75" customHeight="1" x14ac:dyDescent="0.25">
      <c r="A17" s="359">
        <f>+A16+1</f>
        <v>11</v>
      </c>
      <c r="B17" s="821" t="s">
        <v>614</v>
      </c>
      <c r="C17" s="806">
        <v>598</v>
      </c>
      <c r="D17" s="807">
        <v>598</v>
      </c>
      <c r="E17" s="807">
        <v>0</v>
      </c>
      <c r="F17" s="807">
        <v>0</v>
      </c>
      <c r="G17" s="808">
        <f t="shared" si="5"/>
        <v>598</v>
      </c>
      <c r="H17" s="809">
        <f t="shared" si="5"/>
        <v>598</v>
      </c>
      <c r="I17" s="810">
        <v>0</v>
      </c>
      <c r="J17" s="810">
        <v>0</v>
      </c>
      <c r="K17" s="806">
        <v>0</v>
      </c>
      <c r="L17" s="811">
        <f>+G17-H17</f>
        <v>0</v>
      </c>
      <c r="M17" s="812"/>
      <c r="N17" s="813">
        <v>0</v>
      </c>
      <c r="O17" s="811">
        <f>H17+N17</f>
        <v>598</v>
      </c>
    </row>
    <row r="18" spans="1:15" s="646" customFormat="1" ht="12.75" customHeight="1" x14ac:dyDescent="0.25">
      <c r="A18" s="359">
        <f>+A17+1</f>
        <v>12</v>
      </c>
      <c r="B18" s="821" t="s">
        <v>512</v>
      </c>
      <c r="C18" s="806">
        <v>0</v>
      </c>
      <c r="D18" s="807">
        <v>0</v>
      </c>
      <c r="E18" s="807">
        <v>0</v>
      </c>
      <c r="F18" s="807">
        <v>0</v>
      </c>
      <c r="G18" s="808">
        <f t="shared" si="5"/>
        <v>0</v>
      </c>
      <c r="H18" s="809">
        <f t="shared" si="5"/>
        <v>0</v>
      </c>
      <c r="I18" s="822">
        <v>0</v>
      </c>
      <c r="J18" s="810">
        <v>0</v>
      </c>
      <c r="K18" s="806">
        <v>0</v>
      </c>
      <c r="L18" s="811">
        <f>+G18-H18</f>
        <v>0</v>
      </c>
      <c r="M18" s="812"/>
      <c r="N18" s="813">
        <v>0</v>
      </c>
      <c r="O18" s="811">
        <f>H18+N18</f>
        <v>0</v>
      </c>
    </row>
    <row r="19" spans="1:15" s="142" customFormat="1" ht="12.75" customHeight="1" x14ac:dyDescent="0.25">
      <c r="A19" s="396">
        <f t="shared" si="3"/>
        <v>13</v>
      </c>
      <c r="B19" s="404" t="s">
        <v>601</v>
      </c>
      <c r="C19" s="736">
        <v>0</v>
      </c>
      <c r="D19" s="737">
        <v>0</v>
      </c>
      <c r="E19" s="737">
        <v>0</v>
      </c>
      <c r="F19" s="737">
        <v>0</v>
      </c>
      <c r="G19" s="738">
        <f t="shared" ref="G19:G24" si="6">+C19+E19</f>
        <v>0</v>
      </c>
      <c r="H19" s="739">
        <f t="shared" ref="H19:H24" si="7">+D19+F19</f>
        <v>0</v>
      </c>
      <c r="I19" s="740">
        <v>0</v>
      </c>
      <c r="J19" s="740">
        <v>0</v>
      </c>
      <c r="K19" s="741">
        <v>0</v>
      </c>
      <c r="L19" s="742">
        <f t="shared" ref="L19:L24" si="8">+G19-H19</f>
        <v>0</v>
      </c>
      <c r="M19" s="453"/>
      <c r="N19" s="749">
        <v>0</v>
      </c>
      <c r="O19" s="750">
        <f t="shared" ref="O19:O41" si="9">H19+N19</f>
        <v>0</v>
      </c>
    </row>
    <row r="20" spans="1:15" s="140" customFormat="1" ht="12.75" customHeight="1" x14ac:dyDescent="0.25">
      <c r="A20" s="375">
        <f t="shared" si="3"/>
        <v>14</v>
      </c>
      <c r="B20" s="805" t="s">
        <v>479</v>
      </c>
      <c r="C20" s="743"/>
      <c r="D20" s="744"/>
      <c r="E20" s="744"/>
      <c r="F20" s="744"/>
      <c r="G20" s="729"/>
      <c r="H20" s="732"/>
      <c r="I20" s="745"/>
      <c r="J20" s="745"/>
      <c r="K20" s="743"/>
      <c r="L20" s="730"/>
      <c r="M20" s="452"/>
      <c r="N20" s="751">
        <v>0</v>
      </c>
      <c r="O20" s="730">
        <f t="shared" si="9"/>
        <v>0</v>
      </c>
    </row>
    <row r="21" spans="1:15" s="142" customFormat="1" ht="12.75" customHeight="1" x14ac:dyDescent="0.25">
      <c r="A21" s="396">
        <f t="shared" si="3"/>
        <v>15</v>
      </c>
      <c r="B21" s="404" t="s">
        <v>602</v>
      </c>
      <c r="C21" s="736">
        <v>12691.38</v>
      </c>
      <c r="D21" s="737">
        <v>12691.38</v>
      </c>
      <c r="E21" s="737">
        <v>0</v>
      </c>
      <c r="F21" s="737">
        <v>0</v>
      </c>
      <c r="G21" s="738">
        <f t="shared" si="6"/>
        <v>12691.38</v>
      </c>
      <c r="H21" s="739">
        <f t="shared" si="7"/>
        <v>12691.38</v>
      </c>
      <c r="I21" s="740">
        <v>0</v>
      </c>
      <c r="J21" s="740">
        <v>0</v>
      </c>
      <c r="K21" s="741">
        <v>0</v>
      </c>
      <c r="L21" s="742">
        <f t="shared" si="8"/>
        <v>0</v>
      </c>
      <c r="M21" s="453"/>
      <c r="N21" s="752">
        <v>0</v>
      </c>
      <c r="O21" s="742">
        <f t="shared" si="9"/>
        <v>12691.38</v>
      </c>
    </row>
    <row r="22" spans="1:15" s="142" customFormat="1" ht="12.75" customHeight="1" x14ac:dyDescent="0.25">
      <c r="A22" s="396">
        <f t="shared" si="3"/>
        <v>16</v>
      </c>
      <c r="B22" s="405" t="s">
        <v>603</v>
      </c>
      <c r="C22" s="736">
        <v>0</v>
      </c>
      <c r="D22" s="737">
        <v>0</v>
      </c>
      <c r="E22" s="737">
        <v>0</v>
      </c>
      <c r="F22" s="737">
        <v>0</v>
      </c>
      <c r="G22" s="738">
        <f t="shared" si="6"/>
        <v>0</v>
      </c>
      <c r="H22" s="739">
        <f t="shared" si="7"/>
        <v>0</v>
      </c>
      <c r="I22" s="740">
        <v>0</v>
      </c>
      <c r="J22" s="740">
        <v>0</v>
      </c>
      <c r="K22" s="741">
        <v>0</v>
      </c>
      <c r="L22" s="742">
        <f t="shared" si="8"/>
        <v>0</v>
      </c>
      <c r="M22" s="453"/>
      <c r="N22" s="749">
        <v>0</v>
      </c>
      <c r="O22" s="750">
        <f t="shared" si="9"/>
        <v>0</v>
      </c>
    </row>
    <row r="23" spans="1:15" s="140" customFormat="1" ht="12.75" customHeight="1" x14ac:dyDescent="0.25">
      <c r="A23" s="375">
        <f t="shared" si="3"/>
        <v>17</v>
      </c>
      <c r="B23" s="403" t="s">
        <v>479</v>
      </c>
      <c r="C23" s="743"/>
      <c r="D23" s="744"/>
      <c r="E23" s="744"/>
      <c r="F23" s="744"/>
      <c r="G23" s="729">
        <f t="shared" si="6"/>
        <v>0</v>
      </c>
      <c r="H23" s="732">
        <f t="shared" si="7"/>
        <v>0</v>
      </c>
      <c r="I23" s="745"/>
      <c r="J23" s="745"/>
      <c r="K23" s="743"/>
      <c r="L23" s="730">
        <f t="shared" si="8"/>
        <v>0</v>
      </c>
      <c r="M23" s="452"/>
      <c r="N23" s="751"/>
      <c r="O23" s="730">
        <f t="shared" si="9"/>
        <v>0</v>
      </c>
    </row>
    <row r="24" spans="1:15" s="140" customFormat="1" ht="12.75" customHeight="1" x14ac:dyDescent="0.25">
      <c r="A24" s="375">
        <f t="shared" si="3"/>
        <v>18</v>
      </c>
      <c r="B24" s="403"/>
      <c r="C24" s="746"/>
      <c r="D24" s="747"/>
      <c r="E24" s="747"/>
      <c r="F24" s="747"/>
      <c r="G24" s="729">
        <f t="shared" si="6"/>
        <v>0</v>
      </c>
      <c r="H24" s="732">
        <f t="shared" si="7"/>
        <v>0</v>
      </c>
      <c r="I24" s="748"/>
      <c r="J24" s="748"/>
      <c r="K24" s="746"/>
      <c r="L24" s="730">
        <f t="shared" si="8"/>
        <v>0</v>
      </c>
      <c r="M24" s="452"/>
      <c r="N24" s="753"/>
      <c r="O24" s="730">
        <f t="shared" si="9"/>
        <v>0</v>
      </c>
    </row>
    <row r="25" spans="1:15" s="142" customFormat="1" ht="13.5" customHeight="1" x14ac:dyDescent="0.25">
      <c r="A25" s="855">
        <f t="shared" si="3"/>
        <v>19</v>
      </c>
      <c r="B25" s="870" t="s">
        <v>518</v>
      </c>
      <c r="C25" s="869">
        <f t="shared" ref="C25:L25" si="10">SUM(C26+C28+C30+C32+C34)</f>
        <v>17123</v>
      </c>
      <c r="D25" s="861">
        <f t="shared" si="10"/>
        <v>16955.150000000001</v>
      </c>
      <c r="E25" s="861">
        <f t="shared" si="10"/>
        <v>0</v>
      </c>
      <c r="F25" s="861">
        <f t="shared" si="10"/>
        <v>0</v>
      </c>
      <c r="G25" s="861">
        <f t="shared" si="10"/>
        <v>17123</v>
      </c>
      <c r="H25" s="874">
        <f t="shared" si="10"/>
        <v>16955.150000000001</v>
      </c>
      <c r="I25" s="875">
        <f t="shared" si="10"/>
        <v>0</v>
      </c>
      <c r="J25" s="875">
        <f t="shared" si="10"/>
        <v>3623</v>
      </c>
      <c r="K25" s="876">
        <f t="shared" si="10"/>
        <v>246.59</v>
      </c>
      <c r="L25" s="862">
        <f t="shared" si="10"/>
        <v>167.84999999999991</v>
      </c>
      <c r="M25" s="452"/>
      <c r="N25" s="869">
        <f>SUM(N26+N28+N30+N32+N34)</f>
        <v>679</v>
      </c>
      <c r="O25" s="862">
        <f>SUM(O26+O28+O30+O32+O34)</f>
        <v>17634.150000000001</v>
      </c>
    </row>
    <row r="26" spans="1:15" s="142" customFormat="1" ht="12.75" customHeight="1" x14ac:dyDescent="0.25">
      <c r="A26" s="837">
        <f t="shared" si="3"/>
        <v>20</v>
      </c>
      <c r="B26" s="838" t="s">
        <v>513</v>
      </c>
      <c r="C26" s="834">
        <f>SUM(C27)</f>
        <v>8062</v>
      </c>
      <c r="D26" s="834">
        <f t="shared" ref="D26:L26" si="11">SUM(D27)</f>
        <v>7982.77</v>
      </c>
      <c r="E26" s="834">
        <f t="shared" si="11"/>
        <v>0</v>
      </c>
      <c r="F26" s="834">
        <f t="shared" si="11"/>
        <v>0</v>
      </c>
      <c r="G26" s="834">
        <f t="shared" si="11"/>
        <v>8062</v>
      </c>
      <c r="H26" s="839">
        <f t="shared" si="11"/>
        <v>7982.77</v>
      </c>
      <c r="I26" s="841">
        <f t="shared" si="11"/>
        <v>0</v>
      </c>
      <c r="J26" s="841">
        <f t="shared" si="11"/>
        <v>480</v>
      </c>
      <c r="K26" s="842">
        <f t="shared" si="11"/>
        <v>85.5</v>
      </c>
      <c r="L26" s="835">
        <f t="shared" si="11"/>
        <v>79.229999999999563</v>
      </c>
      <c r="M26" s="452"/>
      <c r="N26" s="836">
        <f>SUM(N27)</f>
        <v>679</v>
      </c>
      <c r="O26" s="835">
        <f>SUM(O27)</f>
        <v>8661.77</v>
      </c>
    </row>
    <row r="27" spans="1:15" s="142" customFormat="1" ht="12.75" customHeight="1" x14ac:dyDescent="0.25">
      <c r="A27" s="375">
        <f t="shared" si="3"/>
        <v>21</v>
      </c>
      <c r="B27" s="402" t="s">
        <v>519</v>
      </c>
      <c r="C27" s="743">
        <v>8062</v>
      </c>
      <c r="D27" s="744">
        <v>7982.77</v>
      </c>
      <c r="E27" s="744">
        <v>0</v>
      </c>
      <c r="F27" s="744">
        <v>0</v>
      </c>
      <c r="G27" s="729">
        <f>+C27+E27</f>
        <v>8062</v>
      </c>
      <c r="H27" s="732">
        <f>+D27+F27</f>
        <v>7982.77</v>
      </c>
      <c r="I27" s="745">
        <v>0</v>
      </c>
      <c r="J27" s="745">
        <v>480</v>
      </c>
      <c r="K27" s="743">
        <v>85.5</v>
      </c>
      <c r="L27" s="730">
        <f>+G27-H27</f>
        <v>79.229999999999563</v>
      </c>
      <c r="M27" s="452"/>
      <c r="N27" s="751">
        <v>679</v>
      </c>
      <c r="O27" s="730">
        <f>H27+N27</f>
        <v>8661.77</v>
      </c>
    </row>
    <row r="28" spans="1:15" s="142" customFormat="1" ht="12.75" customHeight="1" x14ac:dyDescent="0.25">
      <c r="A28" s="837">
        <f t="shared" si="3"/>
        <v>22</v>
      </c>
      <c r="B28" s="838" t="s">
        <v>514</v>
      </c>
      <c r="C28" s="842">
        <f>SUM(C29)</f>
        <v>1557</v>
      </c>
      <c r="D28" s="834">
        <f t="shared" ref="D28:L28" si="12">SUM(D29)</f>
        <v>1541.02</v>
      </c>
      <c r="E28" s="834">
        <f t="shared" si="12"/>
        <v>0</v>
      </c>
      <c r="F28" s="834">
        <f t="shared" si="12"/>
        <v>0</v>
      </c>
      <c r="G28" s="834">
        <f t="shared" si="12"/>
        <v>1557</v>
      </c>
      <c r="H28" s="839">
        <f t="shared" si="12"/>
        <v>1541.02</v>
      </c>
      <c r="I28" s="841">
        <f t="shared" si="12"/>
        <v>0</v>
      </c>
      <c r="J28" s="841">
        <f t="shared" si="12"/>
        <v>159</v>
      </c>
      <c r="K28" s="842">
        <f t="shared" si="12"/>
        <v>0</v>
      </c>
      <c r="L28" s="835">
        <f t="shared" si="12"/>
        <v>15.980000000000018</v>
      </c>
      <c r="M28" s="452"/>
      <c r="N28" s="836">
        <f>SUM(N29)</f>
        <v>0</v>
      </c>
      <c r="O28" s="835">
        <f>SUM(O29)</f>
        <v>1541.02</v>
      </c>
    </row>
    <row r="29" spans="1:15" s="142" customFormat="1" ht="12.75" customHeight="1" x14ac:dyDescent="0.25">
      <c r="A29" s="375">
        <f t="shared" si="3"/>
        <v>23</v>
      </c>
      <c r="B29" s="402" t="s">
        <v>520</v>
      </c>
      <c r="C29" s="743">
        <v>1557</v>
      </c>
      <c r="D29" s="744">
        <v>1541.02</v>
      </c>
      <c r="E29" s="744">
        <v>0</v>
      </c>
      <c r="F29" s="744">
        <v>0</v>
      </c>
      <c r="G29" s="729">
        <f>+C29+E29</f>
        <v>1557</v>
      </c>
      <c r="H29" s="732">
        <f>+D29+F29</f>
        <v>1541.02</v>
      </c>
      <c r="I29" s="745">
        <v>0</v>
      </c>
      <c r="J29" s="745">
        <v>159</v>
      </c>
      <c r="K29" s="743">
        <v>0</v>
      </c>
      <c r="L29" s="730">
        <f>+G29-H29</f>
        <v>15.980000000000018</v>
      </c>
      <c r="M29" s="452"/>
      <c r="N29" s="751">
        <v>0</v>
      </c>
      <c r="O29" s="730">
        <f>H29+N29</f>
        <v>1541.02</v>
      </c>
    </row>
    <row r="30" spans="1:15" s="142" customFormat="1" ht="12.75" customHeight="1" x14ac:dyDescent="0.25">
      <c r="A30" s="837">
        <f t="shared" si="3"/>
        <v>24</v>
      </c>
      <c r="B30" s="838" t="s">
        <v>515</v>
      </c>
      <c r="C30" s="842">
        <f>SUM(C31)</f>
        <v>0</v>
      </c>
      <c r="D30" s="834">
        <f t="shared" ref="D30:L30" si="13">SUM(D31)</f>
        <v>0</v>
      </c>
      <c r="E30" s="834">
        <f t="shared" si="13"/>
        <v>0</v>
      </c>
      <c r="F30" s="834">
        <f t="shared" si="13"/>
        <v>0</v>
      </c>
      <c r="G30" s="834">
        <f t="shared" si="13"/>
        <v>0</v>
      </c>
      <c r="H30" s="839">
        <f t="shared" si="13"/>
        <v>0</v>
      </c>
      <c r="I30" s="841">
        <f t="shared" si="13"/>
        <v>0</v>
      </c>
      <c r="J30" s="841">
        <f t="shared" si="13"/>
        <v>0</v>
      </c>
      <c r="K30" s="842">
        <f t="shared" si="13"/>
        <v>0</v>
      </c>
      <c r="L30" s="835">
        <f t="shared" si="13"/>
        <v>0</v>
      </c>
      <c r="M30" s="452"/>
      <c r="N30" s="836">
        <f>SUM(N31)</f>
        <v>0</v>
      </c>
      <c r="O30" s="835">
        <f>SUM(O31)</f>
        <v>0</v>
      </c>
    </row>
    <row r="31" spans="1:15" s="140" customFormat="1" ht="12.75" customHeight="1" x14ac:dyDescent="0.25">
      <c r="A31" s="375">
        <f t="shared" si="3"/>
        <v>25</v>
      </c>
      <c r="B31" s="402" t="s">
        <v>521</v>
      </c>
      <c r="C31" s="743">
        <v>0</v>
      </c>
      <c r="D31" s="744">
        <v>0</v>
      </c>
      <c r="E31" s="744">
        <v>0</v>
      </c>
      <c r="F31" s="744">
        <v>0</v>
      </c>
      <c r="G31" s="729">
        <f>+C31+E31</f>
        <v>0</v>
      </c>
      <c r="H31" s="732">
        <f>+D31+F31</f>
        <v>0</v>
      </c>
      <c r="I31" s="745">
        <v>0</v>
      </c>
      <c r="J31" s="745">
        <v>0</v>
      </c>
      <c r="K31" s="743">
        <v>0</v>
      </c>
      <c r="L31" s="730">
        <f>+G31-H31</f>
        <v>0</v>
      </c>
      <c r="M31" s="452"/>
      <c r="N31" s="751">
        <v>0</v>
      </c>
      <c r="O31" s="730">
        <f>H31+N31</f>
        <v>0</v>
      </c>
    </row>
    <row r="32" spans="1:15" s="140" customFormat="1" ht="12.75" customHeight="1" x14ac:dyDescent="0.25">
      <c r="A32" s="837">
        <f t="shared" si="3"/>
        <v>26</v>
      </c>
      <c r="B32" s="843" t="s">
        <v>604</v>
      </c>
      <c r="C32" s="834">
        <f>+C33</f>
        <v>7504</v>
      </c>
      <c r="D32" s="834">
        <f t="shared" ref="D32:N32" si="14">+D33</f>
        <v>7431.36</v>
      </c>
      <c r="E32" s="834">
        <f t="shared" si="14"/>
        <v>0</v>
      </c>
      <c r="F32" s="834">
        <f t="shared" si="14"/>
        <v>0</v>
      </c>
      <c r="G32" s="834">
        <f t="shared" si="14"/>
        <v>7504</v>
      </c>
      <c r="H32" s="839">
        <f t="shared" si="14"/>
        <v>7431.36</v>
      </c>
      <c r="I32" s="841">
        <f t="shared" si="14"/>
        <v>0</v>
      </c>
      <c r="J32" s="841">
        <f t="shared" si="14"/>
        <v>2984</v>
      </c>
      <c r="K32" s="842">
        <f t="shared" si="14"/>
        <v>161.09</v>
      </c>
      <c r="L32" s="835">
        <f t="shared" si="14"/>
        <v>72.640000000000327</v>
      </c>
      <c r="M32" s="452"/>
      <c r="N32" s="836">
        <f t="shared" si="14"/>
        <v>0</v>
      </c>
      <c r="O32" s="835">
        <f t="shared" si="9"/>
        <v>7431.36</v>
      </c>
    </row>
    <row r="33" spans="1:15" s="140" customFormat="1" ht="12.75" customHeight="1" x14ac:dyDescent="0.25">
      <c r="A33" s="375">
        <f t="shared" si="3"/>
        <v>27</v>
      </c>
      <c r="B33" s="402" t="s">
        <v>516</v>
      </c>
      <c r="C33" s="743">
        <v>7504</v>
      </c>
      <c r="D33" s="744">
        <v>7431.36</v>
      </c>
      <c r="E33" s="744">
        <v>0</v>
      </c>
      <c r="F33" s="744">
        <v>0</v>
      </c>
      <c r="G33" s="729">
        <f>+C33+E33</f>
        <v>7504</v>
      </c>
      <c r="H33" s="732">
        <f>+D33+F33</f>
        <v>7431.36</v>
      </c>
      <c r="I33" s="745">
        <v>0</v>
      </c>
      <c r="J33" s="745">
        <v>2984</v>
      </c>
      <c r="K33" s="743">
        <v>161.09</v>
      </c>
      <c r="L33" s="730">
        <f>+G33-H33</f>
        <v>72.640000000000327</v>
      </c>
      <c r="M33" s="452"/>
      <c r="N33" s="751">
        <v>0</v>
      </c>
      <c r="O33" s="730">
        <f t="shared" si="9"/>
        <v>7431.36</v>
      </c>
    </row>
    <row r="34" spans="1:15" s="140" customFormat="1" ht="12.75" customHeight="1" x14ac:dyDescent="0.25">
      <c r="A34" s="837">
        <f t="shared" si="3"/>
        <v>28</v>
      </c>
      <c r="B34" s="843" t="s">
        <v>605</v>
      </c>
      <c r="C34" s="834">
        <f>+C35</f>
        <v>0</v>
      </c>
      <c r="D34" s="834">
        <f t="shared" ref="D34:N34" si="15">+D35</f>
        <v>0</v>
      </c>
      <c r="E34" s="834">
        <f t="shared" si="15"/>
        <v>0</v>
      </c>
      <c r="F34" s="834">
        <f t="shared" si="15"/>
        <v>0</v>
      </c>
      <c r="G34" s="834">
        <f t="shared" si="15"/>
        <v>0</v>
      </c>
      <c r="H34" s="839">
        <f t="shared" si="15"/>
        <v>0</v>
      </c>
      <c r="I34" s="841">
        <f t="shared" si="15"/>
        <v>0</v>
      </c>
      <c r="J34" s="841">
        <f t="shared" si="15"/>
        <v>0</v>
      </c>
      <c r="K34" s="842">
        <f t="shared" si="15"/>
        <v>0</v>
      </c>
      <c r="L34" s="835">
        <f t="shared" si="15"/>
        <v>0</v>
      </c>
      <c r="M34" s="452"/>
      <c r="N34" s="836">
        <f t="shared" si="15"/>
        <v>0</v>
      </c>
      <c r="O34" s="835">
        <f t="shared" si="9"/>
        <v>0</v>
      </c>
    </row>
    <row r="35" spans="1:15" s="140" customFormat="1" ht="12.75" customHeight="1" x14ac:dyDescent="0.25">
      <c r="A35" s="375">
        <f t="shared" si="3"/>
        <v>29</v>
      </c>
      <c r="B35" s="403" t="s">
        <v>319</v>
      </c>
      <c r="C35" s="746"/>
      <c r="D35" s="747"/>
      <c r="E35" s="747"/>
      <c r="F35" s="747"/>
      <c r="G35" s="729">
        <f>+C35+E35</f>
        <v>0</v>
      </c>
      <c r="H35" s="732">
        <f>+D35+F35</f>
        <v>0</v>
      </c>
      <c r="I35" s="748"/>
      <c r="J35" s="748"/>
      <c r="K35" s="746"/>
      <c r="L35" s="730">
        <f>+G35-H35</f>
        <v>0</v>
      </c>
      <c r="M35" s="452"/>
      <c r="N35" s="753"/>
      <c r="O35" s="730">
        <f t="shared" si="9"/>
        <v>0</v>
      </c>
    </row>
    <row r="36" spans="1:15" s="142" customFormat="1" ht="12.75" customHeight="1" x14ac:dyDescent="0.25">
      <c r="A36" s="855">
        <f t="shared" si="3"/>
        <v>30</v>
      </c>
      <c r="B36" s="870" t="s">
        <v>471</v>
      </c>
      <c r="C36" s="869">
        <f>SUM(C37)</f>
        <v>0</v>
      </c>
      <c r="D36" s="861">
        <f t="shared" ref="D36:L36" si="16">SUM(D37)</f>
        <v>0</v>
      </c>
      <c r="E36" s="861">
        <f t="shared" si="16"/>
        <v>0</v>
      </c>
      <c r="F36" s="861">
        <f t="shared" si="16"/>
        <v>0</v>
      </c>
      <c r="G36" s="861">
        <f t="shared" si="16"/>
        <v>0</v>
      </c>
      <c r="H36" s="874">
        <f t="shared" si="16"/>
        <v>0</v>
      </c>
      <c r="I36" s="875">
        <f t="shared" si="16"/>
        <v>0</v>
      </c>
      <c r="J36" s="875">
        <f t="shared" si="16"/>
        <v>0</v>
      </c>
      <c r="K36" s="876">
        <f t="shared" si="16"/>
        <v>0</v>
      </c>
      <c r="L36" s="862">
        <f t="shared" si="16"/>
        <v>0</v>
      </c>
      <c r="M36" s="452"/>
      <c r="N36" s="869">
        <f>SUM(N37)</f>
        <v>0</v>
      </c>
      <c r="O36" s="862">
        <f>SUM(O37)</f>
        <v>0</v>
      </c>
    </row>
    <row r="37" spans="1:15" s="140" customFormat="1" ht="12.75" customHeight="1" x14ac:dyDescent="0.25">
      <c r="A37" s="837">
        <f t="shared" si="3"/>
        <v>31</v>
      </c>
      <c r="B37" s="838" t="s">
        <v>594</v>
      </c>
      <c r="C37" s="834">
        <f>+C38</f>
        <v>0</v>
      </c>
      <c r="D37" s="834">
        <f t="shared" ref="D37:N37" si="17">+D38</f>
        <v>0</v>
      </c>
      <c r="E37" s="834">
        <f t="shared" si="17"/>
        <v>0</v>
      </c>
      <c r="F37" s="834">
        <f t="shared" si="17"/>
        <v>0</v>
      </c>
      <c r="G37" s="834">
        <f t="shared" si="17"/>
        <v>0</v>
      </c>
      <c r="H37" s="839">
        <f t="shared" si="17"/>
        <v>0</v>
      </c>
      <c r="I37" s="841">
        <f t="shared" si="17"/>
        <v>0</v>
      </c>
      <c r="J37" s="841">
        <f t="shared" si="17"/>
        <v>0</v>
      </c>
      <c r="K37" s="842">
        <f t="shared" si="17"/>
        <v>0</v>
      </c>
      <c r="L37" s="835">
        <f t="shared" si="17"/>
        <v>0</v>
      </c>
      <c r="M37" s="452"/>
      <c r="N37" s="836">
        <f t="shared" si="17"/>
        <v>0</v>
      </c>
      <c r="O37" s="835">
        <f t="shared" si="9"/>
        <v>0</v>
      </c>
    </row>
    <row r="38" spans="1:15" s="140" customFormat="1" ht="12.75" customHeight="1" x14ac:dyDescent="0.25">
      <c r="A38" s="375">
        <f t="shared" si="3"/>
        <v>32</v>
      </c>
      <c r="B38" s="403" t="s">
        <v>319</v>
      </c>
      <c r="C38" s="746"/>
      <c r="D38" s="747"/>
      <c r="E38" s="747"/>
      <c r="F38" s="747"/>
      <c r="G38" s="729">
        <f>+C38+E38</f>
        <v>0</v>
      </c>
      <c r="H38" s="732">
        <f>+D38+F38</f>
        <v>0</v>
      </c>
      <c r="I38" s="748"/>
      <c r="J38" s="748"/>
      <c r="K38" s="746"/>
      <c r="L38" s="730">
        <f>+G38-H38</f>
        <v>0</v>
      </c>
      <c r="M38" s="452"/>
      <c r="N38" s="753"/>
      <c r="O38" s="730">
        <f t="shared" si="9"/>
        <v>0</v>
      </c>
    </row>
    <row r="39" spans="1:15" s="142" customFormat="1" ht="13.5" customHeight="1" x14ac:dyDescent="0.25">
      <c r="A39" s="855">
        <f t="shared" si="3"/>
        <v>33</v>
      </c>
      <c r="B39" s="870" t="s">
        <v>490</v>
      </c>
      <c r="C39" s="869">
        <f>SUM(C40)</f>
        <v>0</v>
      </c>
      <c r="D39" s="861">
        <f t="shared" ref="D39:L39" si="18">SUM(D40)</f>
        <v>0</v>
      </c>
      <c r="E39" s="861">
        <f t="shared" si="18"/>
        <v>0</v>
      </c>
      <c r="F39" s="861">
        <f t="shared" si="18"/>
        <v>0</v>
      </c>
      <c r="G39" s="861">
        <f t="shared" si="18"/>
        <v>0</v>
      </c>
      <c r="H39" s="874">
        <f t="shared" si="18"/>
        <v>0</v>
      </c>
      <c r="I39" s="875">
        <f t="shared" si="18"/>
        <v>0</v>
      </c>
      <c r="J39" s="875">
        <f t="shared" si="18"/>
        <v>0</v>
      </c>
      <c r="K39" s="876">
        <f t="shared" si="18"/>
        <v>0</v>
      </c>
      <c r="L39" s="862">
        <f t="shared" si="18"/>
        <v>0</v>
      </c>
      <c r="M39" s="452"/>
      <c r="N39" s="869">
        <f>SUM(N40)</f>
        <v>0</v>
      </c>
      <c r="O39" s="862">
        <f>SUM(O40)</f>
        <v>0</v>
      </c>
    </row>
    <row r="40" spans="1:15" s="140" customFormat="1" ht="12.75" customHeight="1" x14ac:dyDescent="0.25">
      <c r="A40" s="837">
        <f t="shared" si="3"/>
        <v>34</v>
      </c>
      <c r="B40" s="843" t="s">
        <v>606</v>
      </c>
      <c r="C40" s="834">
        <f>+C41</f>
        <v>0</v>
      </c>
      <c r="D40" s="834">
        <f t="shared" ref="D40:N40" si="19">+D41</f>
        <v>0</v>
      </c>
      <c r="E40" s="834">
        <f t="shared" si="19"/>
        <v>0</v>
      </c>
      <c r="F40" s="834">
        <f t="shared" si="19"/>
        <v>0</v>
      </c>
      <c r="G40" s="834">
        <f t="shared" si="19"/>
        <v>0</v>
      </c>
      <c r="H40" s="839">
        <f t="shared" si="19"/>
        <v>0</v>
      </c>
      <c r="I40" s="841">
        <f t="shared" si="19"/>
        <v>0</v>
      </c>
      <c r="J40" s="841">
        <f t="shared" si="19"/>
        <v>0</v>
      </c>
      <c r="K40" s="842">
        <f t="shared" si="19"/>
        <v>0</v>
      </c>
      <c r="L40" s="835">
        <f t="shared" si="19"/>
        <v>0</v>
      </c>
      <c r="M40" s="452"/>
      <c r="N40" s="836">
        <f t="shared" si="19"/>
        <v>0</v>
      </c>
      <c r="O40" s="835">
        <f t="shared" si="9"/>
        <v>0</v>
      </c>
    </row>
    <row r="41" spans="1:15" s="140" customFormat="1" ht="12.75" customHeight="1" thickBot="1" x14ac:dyDescent="0.3">
      <c r="A41" s="375">
        <f t="shared" si="3"/>
        <v>35</v>
      </c>
      <c r="B41" s="648" t="s">
        <v>319</v>
      </c>
      <c r="C41" s="743"/>
      <c r="D41" s="744"/>
      <c r="E41" s="744"/>
      <c r="F41" s="744"/>
      <c r="G41" s="729">
        <f>+C41+E41</f>
        <v>0</v>
      </c>
      <c r="H41" s="732">
        <f>+D41+F41</f>
        <v>0</v>
      </c>
      <c r="I41" s="745"/>
      <c r="J41" s="745"/>
      <c r="K41" s="743"/>
      <c r="L41" s="730">
        <f>+G41-H41</f>
        <v>0</v>
      </c>
      <c r="M41" s="452"/>
      <c r="N41" s="751"/>
      <c r="O41" s="730">
        <f t="shared" si="9"/>
        <v>0</v>
      </c>
    </row>
    <row r="42" spans="1:15" s="140" customFormat="1" ht="18.75" customHeight="1" thickBot="1" x14ac:dyDescent="0.3">
      <c r="A42" s="863">
        <f t="shared" si="3"/>
        <v>36</v>
      </c>
      <c r="B42" s="877" t="s">
        <v>424</v>
      </c>
      <c r="C42" s="868">
        <f t="shared" ref="C42:L42" si="20">+C7+C25+C36+C39</f>
        <v>78822.81</v>
      </c>
      <c r="D42" s="866">
        <f t="shared" si="20"/>
        <v>78654.959999999992</v>
      </c>
      <c r="E42" s="866">
        <f t="shared" si="20"/>
        <v>750</v>
      </c>
      <c r="F42" s="866">
        <f t="shared" si="20"/>
        <v>750</v>
      </c>
      <c r="G42" s="866">
        <f t="shared" si="20"/>
        <v>79572.81</v>
      </c>
      <c r="H42" s="878">
        <f t="shared" si="20"/>
        <v>79404.959999999992</v>
      </c>
      <c r="I42" s="879">
        <f t="shared" si="20"/>
        <v>0</v>
      </c>
      <c r="J42" s="879">
        <f t="shared" si="20"/>
        <v>3623</v>
      </c>
      <c r="K42" s="880">
        <f t="shared" si="20"/>
        <v>1994.77</v>
      </c>
      <c r="L42" s="867">
        <f t="shared" si="20"/>
        <v>167.84999999999991</v>
      </c>
      <c r="M42" s="454"/>
      <c r="N42" s="868">
        <f>+N7+N25+N36+N39</f>
        <v>679</v>
      </c>
      <c r="O42" s="867">
        <f>+O7+O25+O36+O39</f>
        <v>80083.959999999992</v>
      </c>
    </row>
    <row r="43" spans="1:15" s="395" customFormat="1" ht="13.5" customHeight="1" x14ac:dyDescent="0.25">
      <c r="A43" s="393"/>
      <c r="B43" s="394"/>
      <c r="C43" s="373"/>
      <c r="D43" s="373"/>
      <c r="E43" s="373"/>
      <c r="F43" s="373"/>
      <c r="G43" s="373"/>
      <c r="H43" s="373"/>
      <c r="I43" s="373"/>
      <c r="J43" s="373"/>
      <c r="K43" s="373"/>
      <c r="L43" s="373"/>
      <c r="M43" s="373"/>
      <c r="N43" s="373"/>
      <c r="O43" s="373"/>
    </row>
    <row r="44" spans="1:15" ht="22.5" customHeight="1" x14ac:dyDescent="0.25">
      <c r="A44" s="140" t="s">
        <v>311</v>
      </c>
      <c r="M44" s="372"/>
    </row>
    <row r="45" spans="1:15" ht="51" customHeight="1" x14ac:dyDescent="0.25">
      <c r="A45" s="1078" t="s">
        <v>634</v>
      </c>
      <c r="B45" s="1106"/>
      <c r="C45" s="1106"/>
      <c r="D45" s="1106"/>
      <c r="E45" s="1106"/>
      <c r="F45" s="1106"/>
      <c r="G45" s="1106"/>
      <c r="H45" s="1106"/>
      <c r="I45" s="1106"/>
      <c r="J45" s="1106"/>
      <c r="K45" s="1106"/>
      <c r="L45" s="1106"/>
      <c r="M45" s="1106"/>
      <c r="N45" s="1106"/>
      <c r="O45" s="1106"/>
    </row>
    <row r="46" spans="1:15" ht="15" customHeight="1" x14ac:dyDescent="0.25">
      <c r="A46" s="1078" t="s">
        <v>522</v>
      </c>
      <c r="B46" s="1106"/>
      <c r="C46" s="1106"/>
      <c r="D46" s="1106"/>
      <c r="E46" s="1106"/>
      <c r="F46" s="1106"/>
      <c r="G46" s="1106"/>
      <c r="H46" s="1106"/>
      <c r="I46" s="1106"/>
      <c r="J46" s="1106"/>
      <c r="K46" s="1106"/>
      <c r="L46" s="1106"/>
      <c r="M46" s="1106"/>
      <c r="N46" s="1106"/>
      <c r="O46" s="1106"/>
    </row>
    <row r="47" spans="1:15" ht="26.25" customHeight="1" x14ac:dyDescent="0.25">
      <c r="A47" s="1078" t="s">
        <v>583</v>
      </c>
      <c r="B47" s="1106"/>
      <c r="C47" s="1106"/>
      <c r="D47" s="1106"/>
      <c r="E47" s="1106"/>
      <c r="F47" s="1106"/>
      <c r="G47" s="1106"/>
      <c r="H47" s="1106"/>
      <c r="I47" s="1106"/>
      <c r="J47" s="1106"/>
      <c r="K47" s="1106"/>
      <c r="L47" s="1106"/>
      <c r="M47" s="1106"/>
      <c r="N47" s="1106"/>
      <c r="O47" s="1106"/>
    </row>
    <row r="48" spans="1:15" ht="15" customHeight="1" x14ac:dyDescent="0.25">
      <c r="A48" s="1078" t="s">
        <v>523</v>
      </c>
      <c r="B48" s="1106"/>
      <c r="C48" s="1106"/>
      <c r="D48" s="1106"/>
      <c r="E48" s="1106"/>
      <c r="F48" s="1106"/>
      <c r="G48" s="1106"/>
      <c r="H48" s="1106"/>
      <c r="I48" s="1106"/>
      <c r="J48" s="1106"/>
      <c r="K48" s="1106"/>
      <c r="L48" s="1106"/>
      <c r="M48" s="1106"/>
      <c r="N48" s="1106"/>
      <c r="O48" s="1106"/>
    </row>
    <row r="49" spans="1:15" x14ac:dyDescent="0.25">
      <c r="A49" s="1078" t="s">
        <v>635</v>
      </c>
      <c r="B49" s="1106"/>
      <c r="C49" s="1106"/>
      <c r="D49" s="1106"/>
      <c r="E49" s="1106"/>
      <c r="F49" s="1106"/>
      <c r="G49" s="1106"/>
      <c r="H49" s="1106"/>
      <c r="I49" s="1106"/>
      <c r="J49" s="1106"/>
      <c r="K49" s="1106"/>
      <c r="L49" s="1106"/>
      <c r="M49" s="1106"/>
      <c r="N49" s="1106"/>
      <c r="O49" s="1106"/>
    </row>
    <row r="50" spans="1:15" ht="15" customHeight="1" x14ac:dyDescent="0.25">
      <c r="A50" s="1078" t="s">
        <v>636</v>
      </c>
      <c r="B50" s="1106"/>
      <c r="C50" s="1106"/>
      <c r="D50" s="1106"/>
      <c r="E50" s="1106"/>
      <c r="F50" s="1106"/>
      <c r="G50" s="1106"/>
      <c r="H50" s="1106"/>
      <c r="I50" s="1106"/>
      <c r="J50" s="1106"/>
      <c r="K50" s="1106"/>
      <c r="L50" s="1106"/>
      <c r="M50" s="1106"/>
      <c r="N50" s="1106"/>
      <c r="O50" s="1106"/>
    </row>
    <row r="51" spans="1:15" ht="15" customHeight="1" x14ac:dyDescent="0.25">
      <c r="A51" s="1078" t="s">
        <v>644</v>
      </c>
      <c r="B51" s="1106"/>
      <c r="C51" s="1106"/>
      <c r="D51" s="1106"/>
      <c r="E51" s="1106"/>
      <c r="F51" s="1106"/>
      <c r="G51" s="1106"/>
      <c r="H51" s="1106"/>
      <c r="I51" s="1106"/>
      <c r="J51" s="1106"/>
      <c r="K51" s="1106"/>
      <c r="L51" s="1106"/>
      <c r="M51" s="1106"/>
      <c r="N51" s="1106"/>
      <c r="O51" s="1106"/>
    </row>
    <row r="52" spans="1:15" ht="15" customHeight="1" x14ac:dyDescent="0.25">
      <c r="A52" s="1078" t="s">
        <v>637</v>
      </c>
      <c r="B52" s="1078"/>
      <c r="C52" s="1078"/>
      <c r="D52" s="1078"/>
      <c r="E52" s="1078"/>
      <c r="F52" s="1078"/>
      <c r="G52" s="1078"/>
      <c r="H52" s="1078"/>
      <c r="I52" s="1078"/>
      <c r="J52" s="1078"/>
      <c r="K52" s="1078"/>
      <c r="L52" s="1078"/>
      <c r="M52" s="1078"/>
      <c r="N52" s="1078"/>
      <c r="O52" s="1078"/>
    </row>
    <row r="53" spans="1:15" s="140" customFormat="1" ht="12.75" x14ac:dyDescent="0.25">
      <c r="M53" s="397"/>
    </row>
    <row r="54" spans="1:15" s="140" customFormat="1" ht="12.75" x14ac:dyDescent="0.25">
      <c r="A54" s="140" t="s">
        <v>425</v>
      </c>
      <c r="M54" s="397"/>
    </row>
    <row r="55" spans="1:15" s="140" customFormat="1" ht="12.75" x14ac:dyDescent="0.25">
      <c r="M55" s="397"/>
    </row>
    <row r="56" spans="1:15" x14ac:dyDescent="0.25">
      <c r="A56" s="411"/>
    </row>
  </sheetData>
  <mergeCells count="19">
    <mergeCell ref="A52:O52"/>
    <mergeCell ref="A49:O49"/>
    <mergeCell ref="A50:O50"/>
    <mergeCell ref="A51:O51"/>
    <mergeCell ref="N4:N5"/>
    <mergeCell ref="I4:I5"/>
    <mergeCell ref="E4:F4"/>
    <mergeCell ref="K4:K5"/>
    <mergeCell ref="G4:H4"/>
    <mergeCell ref="O4:O5"/>
    <mergeCell ref="A45:O45"/>
    <mergeCell ref="A48:O48"/>
    <mergeCell ref="A46:O46"/>
    <mergeCell ref="A47:O47"/>
    <mergeCell ref="A4:A6"/>
    <mergeCell ref="B4:B6"/>
    <mergeCell ref="C4:D4"/>
    <mergeCell ref="L4:L5"/>
    <mergeCell ref="J4:J5"/>
  </mergeCells>
  <phoneticPr fontId="48" type="noConversion"/>
  <printOptions horizontalCentered="1"/>
  <pageMargins left="0.19685039370078741" right="0.19685039370078741" top="0.59055118110236227" bottom="0.59055118110236227" header="0.31496062992125984" footer="0.31496062992125984"/>
  <pageSetup paperSize="9" scale="6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S23"/>
  <sheetViews>
    <sheetView showGridLines="0" zoomScaleNormal="100" workbookViewId="0">
      <selection activeCell="N1" sqref="N1"/>
    </sheetView>
  </sheetViews>
  <sheetFormatPr defaultColWidth="26.28515625" defaultRowHeight="12.75" x14ac:dyDescent="0.25"/>
  <cols>
    <col min="1" max="1" width="4.28515625" style="349" customWidth="1"/>
    <col min="2" max="2" width="14.7109375" style="349" customWidth="1"/>
    <col min="3" max="3" width="26.28515625" style="349" customWidth="1"/>
    <col min="4" max="9" width="11.7109375" style="349" customWidth="1"/>
    <col min="10" max="10" width="12.5703125" style="349" customWidth="1"/>
    <col min="11" max="11" width="2.28515625" style="349" customWidth="1"/>
    <col min="12" max="12" width="10.7109375" style="349" customWidth="1"/>
    <col min="13" max="13" width="14" style="349" customWidth="1"/>
    <col min="14" max="14" width="10.7109375" style="349" customWidth="1"/>
    <col min="15" max="15" width="8.85546875" style="349" customWidth="1"/>
    <col min="16" max="253" width="9.140625" style="349" customWidth="1"/>
    <col min="254" max="254" width="3.28515625" style="349" customWidth="1"/>
    <col min="255" max="255" width="11.85546875" style="349" customWidth="1"/>
    <col min="256" max="16384" width="26.28515625" style="349"/>
  </cols>
  <sheetData>
    <row r="1" spans="1:19" s="16" customFormat="1" ht="15.75" x14ac:dyDescent="0.25">
      <c r="A1" s="346" t="s">
        <v>1231</v>
      </c>
      <c r="C1" s="15"/>
      <c r="D1" s="15"/>
      <c r="E1" s="15"/>
      <c r="F1" s="15"/>
      <c r="G1" s="15"/>
      <c r="H1" s="347"/>
      <c r="I1" s="15"/>
      <c r="J1" s="15"/>
      <c r="K1" s="348"/>
      <c r="L1" s="15"/>
      <c r="M1" s="15"/>
      <c r="N1" s="15"/>
      <c r="P1" s="15"/>
      <c r="Q1" s="15"/>
      <c r="R1" s="15"/>
      <c r="S1" s="15"/>
    </row>
    <row r="2" spans="1:19" ht="13.5" thickBot="1" x14ac:dyDescent="0.3">
      <c r="B2" s="350"/>
      <c r="C2" s="350"/>
      <c r="D2" s="351"/>
      <c r="E2" s="351"/>
      <c r="F2" s="350"/>
      <c r="G2" s="350"/>
      <c r="H2" s="350"/>
      <c r="I2" s="350"/>
      <c r="K2" s="348"/>
      <c r="L2" s="350"/>
      <c r="M2" s="350"/>
      <c r="N2" s="352" t="s">
        <v>178</v>
      </c>
      <c r="O2" s="350"/>
      <c r="P2" s="350"/>
      <c r="Q2" s="350"/>
      <c r="R2" s="350"/>
      <c r="S2" s="350"/>
    </row>
    <row r="3" spans="1:19" ht="27" customHeight="1" x14ac:dyDescent="0.25">
      <c r="A3" s="1132" t="s">
        <v>159</v>
      </c>
      <c r="B3" s="1135" t="s">
        <v>268</v>
      </c>
      <c r="C3" s="1138" t="s">
        <v>436</v>
      </c>
      <c r="D3" s="1141" t="s">
        <v>468</v>
      </c>
      <c r="E3" s="1079"/>
      <c r="F3" s="1079" t="s">
        <v>409</v>
      </c>
      <c r="G3" s="1079"/>
      <c r="H3" s="1079" t="s">
        <v>437</v>
      </c>
      <c r="I3" s="1079"/>
      <c r="J3" s="1100" t="s">
        <v>426</v>
      </c>
      <c r="K3" s="348"/>
      <c r="L3" s="1142" t="s">
        <v>480</v>
      </c>
      <c r="M3" s="1128" t="s">
        <v>581</v>
      </c>
      <c r="N3" s="1130" t="s">
        <v>411</v>
      </c>
    </row>
    <row r="4" spans="1:19" ht="15" customHeight="1" x14ac:dyDescent="0.25">
      <c r="A4" s="1133"/>
      <c r="B4" s="1136"/>
      <c r="C4" s="1139"/>
      <c r="D4" s="353" t="s">
        <v>469</v>
      </c>
      <c r="E4" s="304" t="s">
        <v>318</v>
      </c>
      <c r="F4" s="353" t="s">
        <v>463</v>
      </c>
      <c r="G4" s="304" t="s">
        <v>318</v>
      </c>
      <c r="H4" s="353" t="s">
        <v>438</v>
      </c>
      <c r="I4" s="304" t="s">
        <v>318</v>
      </c>
      <c r="J4" s="1101"/>
      <c r="K4" s="348"/>
      <c r="L4" s="1143"/>
      <c r="M4" s="1129"/>
      <c r="N4" s="1131"/>
    </row>
    <row r="5" spans="1:19" ht="12.75" customHeight="1" thickBot="1" x14ac:dyDescent="0.3">
      <c r="A5" s="1134"/>
      <c r="B5" s="1137"/>
      <c r="C5" s="1140"/>
      <c r="D5" s="305" t="s">
        <v>237</v>
      </c>
      <c r="E5" s="306" t="s">
        <v>238</v>
      </c>
      <c r="F5" s="306" t="s">
        <v>239</v>
      </c>
      <c r="G5" s="306" t="s">
        <v>240</v>
      </c>
      <c r="H5" s="306" t="s">
        <v>315</v>
      </c>
      <c r="I5" s="306" t="s">
        <v>316</v>
      </c>
      <c r="J5" s="308" t="s">
        <v>412</v>
      </c>
      <c r="K5" s="348"/>
      <c r="L5" s="354" t="s">
        <v>244</v>
      </c>
      <c r="M5" s="307" t="s">
        <v>245</v>
      </c>
      <c r="N5" s="308" t="s">
        <v>439</v>
      </c>
    </row>
    <row r="6" spans="1:19" s="348" customFormat="1" ht="15" customHeight="1" x14ac:dyDescent="0.25">
      <c r="A6" s="355">
        <v>1</v>
      </c>
      <c r="B6" s="547" t="s">
        <v>1254</v>
      </c>
      <c r="C6" s="551" t="s">
        <v>1256</v>
      </c>
      <c r="D6" s="754">
        <v>0</v>
      </c>
      <c r="E6" s="755">
        <v>0</v>
      </c>
      <c r="F6" s="755">
        <v>0</v>
      </c>
      <c r="G6" s="755">
        <v>0</v>
      </c>
      <c r="H6" s="756">
        <f>+D6+F6</f>
        <v>0</v>
      </c>
      <c r="I6" s="756">
        <f>+E6+G6</f>
        <v>0</v>
      </c>
      <c r="J6" s="757">
        <f>+H6-I6</f>
        <v>0</v>
      </c>
      <c r="K6" s="455"/>
      <c r="L6" s="764">
        <v>2064.38</v>
      </c>
      <c r="M6" s="765">
        <v>0</v>
      </c>
      <c r="N6" s="757">
        <f t="shared" ref="N6:N13" si="0">+I6+L6+M6</f>
        <v>2064.38</v>
      </c>
    </row>
    <row r="7" spans="1:19" ht="15" customHeight="1" x14ac:dyDescent="0.25">
      <c r="A7" s="356">
        <f t="shared" ref="A7:A12" si="1">+A6+1</f>
        <v>2</v>
      </c>
      <c r="B7" s="548" t="s">
        <v>1255</v>
      </c>
      <c r="C7" s="552" t="s">
        <v>1257</v>
      </c>
      <c r="D7" s="758">
        <v>0</v>
      </c>
      <c r="E7" s="759">
        <v>0</v>
      </c>
      <c r="F7" s="759">
        <v>0</v>
      </c>
      <c r="G7" s="759">
        <v>0</v>
      </c>
      <c r="H7" s="729">
        <f t="shared" ref="H7:I13" si="2">+D7+F7</f>
        <v>0</v>
      </c>
      <c r="I7" s="729">
        <f t="shared" si="2"/>
        <v>0</v>
      </c>
      <c r="J7" s="730">
        <f t="shared" ref="J7:J13" si="3">+H7-I7</f>
        <v>0</v>
      </c>
      <c r="K7" s="456"/>
      <c r="L7" s="758">
        <v>329.73</v>
      </c>
      <c r="M7" s="759">
        <v>0</v>
      </c>
      <c r="N7" s="730">
        <f t="shared" si="0"/>
        <v>329.73</v>
      </c>
    </row>
    <row r="8" spans="1:19" ht="15" customHeight="1" x14ac:dyDescent="0.25">
      <c r="A8" s="356">
        <f t="shared" si="1"/>
        <v>3</v>
      </c>
      <c r="B8" s="549"/>
      <c r="C8" s="553"/>
      <c r="D8" s="758"/>
      <c r="E8" s="759"/>
      <c r="F8" s="759"/>
      <c r="G8" s="759"/>
      <c r="H8" s="729">
        <f t="shared" si="2"/>
        <v>0</v>
      </c>
      <c r="I8" s="729">
        <f t="shared" si="2"/>
        <v>0</v>
      </c>
      <c r="J8" s="730">
        <f t="shared" si="3"/>
        <v>0</v>
      </c>
      <c r="K8" s="456"/>
      <c r="L8" s="758"/>
      <c r="M8" s="759"/>
      <c r="N8" s="730">
        <f t="shared" si="0"/>
        <v>0</v>
      </c>
    </row>
    <row r="9" spans="1:19" ht="15" customHeight="1" x14ac:dyDescent="0.25">
      <c r="A9" s="356">
        <f t="shared" si="1"/>
        <v>4</v>
      </c>
      <c r="B9" s="549"/>
      <c r="C9" s="553"/>
      <c r="D9" s="758"/>
      <c r="E9" s="759"/>
      <c r="F9" s="759"/>
      <c r="G9" s="759"/>
      <c r="H9" s="729">
        <f t="shared" si="2"/>
        <v>0</v>
      </c>
      <c r="I9" s="729">
        <f t="shared" si="2"/>
        <v>0</v>
      </c>
      <c r="J9" s="730">
        <f t="shared" si="3"/>
        <v>0</v>
      </c>
      <c r="K9" s="456"/>
      <c r="L9" s="758"/>
      <c r="M9" s="759"/>
      <c r="N9" s="730">
        <f t="shared" si="0"/>
        <v>0</v>
      </c>
    </row>
    <row r="10" spans="1:19" ht="15" customHeight="1" x14ac:dyDescent="0.25">
      <c r="A10" s="356">
        <f t="shared" si="1"/>
        <v>5</v>
      </c>
      <c r="B10" s="548"/>
      <c r="C10" s="552"/>
      <c r="D10" s="758"/>
      <c r="E10" s="759"/>
      <c r="F10" s="759"/>
      <c r="G10" s="759"/>
      <c r="H10" s="729">
        <f t="shared" si="2"/>
        <v>0</v>
      </c>
      <c r="I10" s="729">
        <f t="shared" si="2"/>
        <v>0</v>
      </c>
      <c r="J10" s="730">
        <f t="shared" si="3"/>
        <v>0</v>
      </c>
      <c r="K10" s="456"/>
      <c r="L10" s="758"/>
      <c r="M10" s="759"/>
      <c r="N10" s="730">
        <f t="shared" si="0"/>
        <v>0</v>
      </c>
    </row>
    <row r="11" spans="1:19" ht="15" customHeight="1" x14ac:dyDescent="0.25">
      <c r="A11" s="356">
        <f t="shared" si="1"/>
        <v>6</v>
      </c>
      <c r="B11" s="549"/>
      <c r="C11" s="553"/>
      <c r="D11" s="758"/>
      <c r="E11" s="759"/>
      <c r="F11" s="759"/>
      <c r="G11" s="759"/>
      <c r="H11" s="729">
        <f t="shared" si="2"/>
        <v>0</v>
      </c>
      <c r="I11" s="729">
        <f t="shared" si="2"/>
        <v>0</v>
      </c>
      <c r="J11" s="730">
        <f t="shared" si="3"/>
        <v>0</v>
      </c>
      <c r="K11" s="456"/>
      <c r="L11" s="758"/>
      <c r="M11" s="759"/>
      <c r="N11" s="730">
        <f t="shared" si="0"/>
        <v>0</v>
      </c>
    </row>
    <row r="12" spans="1:19" ht="15" customHeight="1" x14ac:dyDescent="0.25">
      <c r="A12" s="356">
        <f t="shared" si="1"/>
        <v>7</v>
      </c>
      <c r="B12" s="549"/>
      <c r="C12" s="553"/>
      <c r="D12" s="758"/>
      <c r="E12" s="759"/>
      <c r="F12" s="759"/>
      <c r="G12" s="759"/>
      <c r="H12" s="729">
        <f t="shared" si="2"/>
        <v>0</v>
      </c>
      <c r="I12" s="729">
        <f t="shared" si="2"/>
        <v>0</v>
      </c>
      <c r="J12" s="730">
        <f t="shared" si="3"/>
        <v>0</v>
      </c>
      <c r="K12" s="456"/>
      <c r="L12" s="758"/>
      <c r="M12" s="759"/>
      <c r="N12" s="730">
        <f t="shared" si="0"/>
        <v>0</v>
      </c>
    </row>
    <row r="13" spans="1:19" ht="15" customHeight="1" thickBot="1" x14ac:dyDescent="0.3">
      <c r="A13" s="437">
        <f>+A12+1</f>
        <v>8</v>
      </c>
      <c r="B13" s="550"/>
      <c r="C13" s="554"/>
      <c r="D13" s="760"/>
      <c r="E13" s="761"/>
      <c r="F13" s="761"/>
      <c r="G13" s="761"/>
      <c r="H13" s="762">
        <f t="shared" si="2"/>
        <v>0</v>
      </c>
      <c r="I13" s="762">
        <f t="shared" si="2"/>
        <v>0</v>
      </c>
      <c r="J13" s="763">
        <f t="shared" si="3"/>
        <v>0</v>
      </c>
      <c r="K13" s="456"/>
      <c r="L13" s="766"/>
      <c r="M13" s="767"/>
      <c r="N13" s="763">
        <f t="shared" si="0"/>
        <v>0</v>
      </c>
    </row>
    <row r="14" spans="1:19" s="357" customFormat="1" ht="18.75" customHeight="1" thickBot="1" x14ac:dyDescent="0.3">
      <c r="A14" s="881">
        <f>+A13+1</f>
        <v>9</v>
      </c>
      <c r="B14" s="882" t="s">
        <v>501</v>
      </c>
      <c r="C14" s="883"/>
      <c r="D14" s="868">
        <f>SUM(D6:D13)</f>
        <v>0</v>
      </c>
      <c r="E14" s="866">
        <f t="shared" ref="E14:J14" si="4">SUM(E6:E13)</f>
        <v>0</v>
      </c>
      <c r="F14" s="866">
        <f t="shared" si="4"/>
        <v>0</v>
      </c>
      <c r="G14" s="866">
        <f t="shared" si="4"/>
        <v>0</v>
      </c>
      <c r="H14" s="866">
        <f t="shared" si="4"/>
        <v>0</v>
      </c>
      <c r="I14" s="866">
        <f t="shared" si="4"/>
        <v>0</v>
      </c>
      <c r="J14" s="867">
        <f t="shared" si="4"/>
        <v>0</v>
      </c>
      <c r="K14" s="457"/>
      <c r="L14" s="868">
        <f>SUM(L6:L13)</f>
        <v>2394.11</v>
      </c>
      <c r="M14" s="866">
        <f>SUM(M6:M13)</f>
        <v>0</v>
      </c>
      <c r="N14" s="867">
        <f>SUM(N6:N13)</f>
        <v>2394.11</v>
      </c>
    </row>
    <row r="15" spans="1:19" s="421" customFormat="1" ht="15" x14ac:dyDescent="0.25">
      <c r="A15" s="417"/>
      <c r="B15" s="418"/>
      <c r="C15" s="418"/>
      <c r="D15" s="419"/>
      <c r="E15" s="419"/>
      <c r="F15" s="419"/>
      <c r="G15" s="419"/>
      <c r="H15" s="419"/>
      <c r="I15" s="419"/>
      <c r="J15" s="419"/>
      <c r="K15" s="420"/>
      <c r="L15" s="419"/>
      <c r="M15" s="419"/>
      <c r="N15" s="419"/>
    </row>
    <row r="16" spans="1:19" ht="18" customHeight="1" x14ac:dyDescent="0.25">
      <c r="A16" s="172" t="s">
        <v>275</v>
      </c>
    </row>
    <row r="17" spans="1:14" ht="30" customHeight="1" x14ac:dyDescent="0.25">
      <c r="A17" s="1127" t="s">
        <v>976</v>
      </c>
      <c r="B17" s="1127"/>
      <c r="C17" s="1127"/>
      <c r="D17" s="1127"/>
      <c r="E17" s="1127"/>
      <c r="F17" s="1127"/>
      <c r="G17" s="1127"/>
      <c r="H17" s="1127"/>
      <c r="I17" s="1127"/>
      <c r="J17" s="1127"/>
      <c r="K17" s="1127"/>
      <c r="L17" s="1127"/>
      <c r="M17" s="1127"/>
      <c r="N17" s="1127"/>
    </row>
    <row r="18" spans="1:14" ht="14.25" customHeight="1" x14ac:dyDescent="0.25">
      <c r="A18" s="1127" t="s">
        <v>355</v>
      </c>
      <c r="B18" s="1127"/>
      <c r="C18" s="1127"/>
      <c r="D18" s="1127"/>
      <c r="E18" s="1127"/>
      <c r="F18" s="1127"/>
      <c r="G18" s="1127"/>
      <c r="H18" s="1127"/>
      <c r="I18" s="1127"/>
      <c r="J18" s="1127"/>
      <c r="K18" s="1127"/>
      <c r="L18" s="1127"/>
      <c r="M18" s="1127"/>
      <c r="N18" s="1127"/>
    </row>
    <row r="19" spans="1:14" ht="15" customHeight="1" x14ac:dyDescent="0.25">
      <c r="A19" s="1127" t="s">
        <v>82</v>
      </c>
      <c r="B19" s="1127"/>
      <c r="C19" s="1127"/>
      <c r="D19" s="1127"/>
      <c r="E19" s="1127"/>
      <c r="F19" s="1127"/>
      <c r="G19" s="1127"/>
      <c r="H19" s="1127"/>
      <c r="I19" s="1127"/>
      <c r="J19" s="1127"/>
      <c r="K19" s="1127"/>
      <c r="L19" s="1127"/>
      <c r="M19" s="1127"/>
      <c r="N19" s="1127"/>
    </row>
    <row r="20" spans="1:14" ht="15" customHeight="1" x14ac:dyDescent="0.25">
      <c r="A20" s="1127" t="s">
        <v>481</v>
      </c>
      <c r="B20" s="1127"/>
      <c r="C20" s="1127"/>
      <c r="D20" s="1127"/>
      <c r="E20" s="1127"/>
      <c r="F20" s="1127"/>
      <c r="G20" s="1127"/>
      <c r="H20" s="1127"/>
      <c r="I20" s="1127"/>
      <c r="J20" s="1127"/>
      <c r="K20" s="1127"/>
      <c r="L20" s="1127"/>
      <c r="M20" s="1127"/>
      <c r="N20" s="1127"/>
    </row>
    <row r="21" spans="1:14" ht="15" customHeight="1" x14ac:dyDescent="0.25">
      <c r="A21" s="1127" t="s">
        <v>536</v>
      </c>
      <c r="B21" s="1127"/>
      <c r="C21" s="1127"/>
      <c r="D21" s="1127"/>
      <c r="E21" s="1127"/>
      <c r="F21" s="1127"/>
      <c r="G21" s="1127"/>
      <c r="H21" s="1127"/>
      <c r="I21" s="1127"/>
      <c r="J21" s="1127"/>
      <c r="K21" s="1127"/>
      <c r="L21" s="1127"/>
      <c r="M21" s="1127"/>
      <c r="N21" s="1127"/>
    </row>
    <row r="23" spans="1:14" ht="15" customHeight="1" x14ac:dyDescent="0.25">
      <c r="A23" s="349" t="s">
        <v>425</v>
      </c>
    </row>
  </sheetData>
  <sheetProtection insertRows="0" deleteRows="0"/>
  <mergeCells count="15">
    <mergeCell ref="A21:N21"/>
    <mergeCell ref="A18:N18"/>
    <mergeCell ref="A19:N19"/>
    <mergeCell ref="A20:N20"/>
    <mergeCell ref="M3:M4"/>
    <mergeCell ref="N3:N4"/>
    <mergeCell ref="H3:I3"/>
    <mergeCell ref="A17:N17"/>
    <mergeCell ref="J3:J4"/>
    <mergeCell ref="F3:G3"/>
    <mergeCell ref="A3:A5"/>
    <mergeCell ref="B3:B5"/>
    <mergeCell ref="C3:C5"/>
    <mergeCell ref="D3:E3"/>
    <mergeCell ref="L3:L4"/>
  </mergeCells>
  <phoneticPr fontId="48" type="noConversion"/>
  <printOptions horizontalCentered="1"/>
  <pageMargins left="0.19685039370078741" right="0.19685039370078741" top="0.98425196850393704" bottom="0.98425196850393704" header="0.51181102362204722" footer="0.51181102362204722"/>
  <pageSetup paperSize="9" scale="86" orientation="landscape"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07F52"/>
    <pageSetUpPr fitToPage="1"/>
  </sheetPr>
  <dimension ref="A1:S44"/>
  <sheetViews>
    <sheetView showGridLines="0" zoomScaleNormal="89" workbookViewId="0">
      <selection activeCell="S1" sqref="S1"/>
    </sheetView>
  </sheetViews>
  <sheetFormatPr defaultColWidth="9.42578125" defaultRowHeight="15" x14ac:dyDescent="0.25"/>
  <cols>
    <col min="1" max="1" width="4" style="136" customWidth="1"/>
    <col min="2" max="2" width="2.28515625" style="136" customWidth="1"/>
    <col min="3" max="3" width="4.7109375" style="136" customWidth="1"/>
    <col min="4" max="4" width="7.7109375" style="136" customWidth="1"/>
    <col min="5" max="5" width="41.5703125" style="136" customWidth="1"/>
    <col min="6" max="6" width="5.42578125" style="136" customWidth="1"/>
    <col min="7" max="7" width="12.42578125" style="136" customWidth="1"/>
    <col min="8" max="8" width="10.140625" style="136" customWidth="1"/>
    <col min="9" max="9" width="11" style="136" customWidth="1"/>
    <col min="10" max="10" width="9.7109375" style="136" customWidth="1"/>
    <col min="11" max="11" width="11.28515625" style="136" customWidth="1"/>
    <col min="12" max="12" width="9.42578125" style="136" customWidth="1"/>
    <col min="13" max="13" width="10.85546875" style="136" customWidth="1"/>
    <col min="14" max="14" width="10.7109375" style="136" customWidth="1"/>
    <col min="15" max="15" width="10.42578125" style="136" customWidth="1"/>
    <col min="16" max="16" width="10.85546875" style="136" customWidth="1"/>
    <col min="17" max="17" width="2.140625" style="136" customWidth="1"/>
    <col min="18" max="19" width="10.140625" style="136" customWidth="1"/>
    <col min="20" max="234" width="9.140625" style="136" customWidth="1"/>
    <col min="235" max="235" width="5.28515625" style="136" customWidth="1"/>
    <col min="236" max="236" width="5.42578125" style="136" customWidth="1"/>
    <col min="237" max="237" width="7.7109375" style="136" customWidth="1"/>
    <col min="238" max="238" width="39.42578125" style="136" customWidth="1"/>
    <col min="239" max="239" width="11.28515625" style="136" customWidth="1"/>
    <col min="240" max="16384" width="9.42578125" style="136"/>
  </cols>
  <sheetData>
    <row r="1" spans="1:19" ht="15.75" x14ac:dyDescent="0.25">
      <c r="A1" s="674" t="s">
        <v>1232</v>
      </c>
      <c r="C1" s="141"/>
      <c r="D1" s="141"/>
      <c r="E1" s="141"/>
      <c r="F1" s="141"/>
    </row>
    <row r="2" spans="1:19" ht="16.5" thickBot="1" x14ac:dyDescent="0.3">
      <c r="B2" s="141"/>
      <c r="C2" s="141"/>
      <c r="D2" s="141"/>
      <c r="S2" s="544" t="s">
        <v>178</v>
      </c>
    </row>
    <row r="3" spans="1:19" s="140" customFormat="1" ht="50.25" customHeight="1" x14ac:dyDescent="0.25">
      <c r="A3" s="1095" t="s">
        <v>159</v>
      </c>
      <c r="B3" s="1085" t="s">
        <v>483</v>
      </c>
      <c r="C3" s="1085"/>
      <c r="D3" s="1085"/>
      <c r="E3" s="1085"/>
      <c r="F3" s="1153" t="s">
        <v>486</v>
      </c>
      <c r="G3" s="1141" t="s">
        <v>408</v>
      </c>
      <c r="H3" s="1079"/>
      <c r="I3" s="1079" t="s">
        <v>409</v>
      </c>
      <c r="J3" s="1079"/>
      <c r="K3" s="1079" t="s">
        <v>410</v>
      </c>
      <c r="L3" s="1156"/>
      <c r="M3" s="1151" t="s">
        <v>838</v>
      </c>
      <c r="N3" s="1117" t="s">
        <v>833</v>
      </c>
      <c r="O3" s="1128" t="s">
        <v>839</v>
      </c>
      <c r="P3" s="1100" t="s">
        <v>645</v>
      </c>
      <c r="R3" s="1142" t="s">
        <v>584</v>
      </c>
      <c r="S3" s="1148" t="s">
        <v>411</v>
      </c>
    </row>
    <row r="4" spans="1:19" s="140" customFormat="1" ht="15" customHeight="1" x14ac:dyDescent="0.25">
      <c r="A4" s="1096"/>
      <c r="B4" s="1087"/>
      <c r="C4" s="1087"/>
      <c r="D4" s="1087"/>
      <c r="E4" s="1087"/>
      <c r="F4" s="1154"/>
      <c r="G4" s="353" t="s">
        <v>484</v>
      </c>
      <c r="H4" s="304" t="s">
        <v>485</v>
      </c>
      <c r="I4" s="304" t="s">
        <v>313</v>
      </c>
      <c r="J4" s="304" t="s">
        <v>318</v>
      </c>
      <c r="K4" s="304" t="s">
        <v>313</v>
      </c>
      <c r="L4" s="406" t="s">
        <v>318</v>
      </c>
      <c r="M4" s="1152"/>
      <c r="N4" s="1118"/>
      <c r="O4" s="1129"/>
      <c r="P4" s="1101"/>
      <c r="R4" s="1143"/>
      <c r="S4" s="1149"/>
    </row>
    <row r="5" spans="1:19" s="140" customFormat="1" ht="17.25" customHeight="1" thickBot="1" x14ac:dyDescent="0.3">
      <c r="A5" s="1097"/>
      <c r="B5" s="1089"/>
      <c r="C5" s="1089"/>
      <c r="D5" s="1089"/>
      <c r="E5" s="1089"/>
      <c r="F5" s="1155"/>
      <c r="G5" s="305" t="s">
        <v>237</v>
      </c>
      <c r="H5" s="306" t="s">
        <v>238</v>
      </c>
      <c r="I5" s="306" t="s">
        <v>239</v>
      </c>
      <c r="J5" s="306" t="s">
        <v>240</v>
      </c>
      <c r="K5" s="306" t="s">
        <v>315</v>
      </c>
      <c r="L5" s="407" t="s">
        <v>316</v>
      </c>
      <c r="M5" s="399" t="s">
        <v>472</v>
      </c>
      <c r="N5" s="414" t="s">
        <v>482</v>
      </c>
      <c r="O5" s="307" t="s">
        <v>412</v>
      </c>
      <c r="P5" s="308" t="s">
        <v>244</v>
      </c>
      <c r="R5" s="354" t="s">
        <v>245</v>
      </c>
      <c r="S5" s="892" t="s">
        <v>622</v>
      </c>
    </row>
    <row r="6" spans="1:19" s="142" customFormat="1" ht="16.5" customHeight="1" x14ac:dyDescent="0.25">
      <c r="A6" s="884">
        <v>1</v>
      </c>
      <c r="B6" s="1160" t="s">
        <v>317</v>
      </c>
      <c r="C6" s="1160"/>
      <c r="D6" s="1160"/>
      <c r="E6" s="1160"/>
      <c r="F6" s="885"/>
      <c r="G6" s="860">
        <f>+G7+G13</f>
        <v>2999.78</v>
      </c>
      <c r="H6" s="858">
        <f t="shared" ref="H6:R6" si="0">+H7+H13</f>
        <v>9647.44</v>
      </c>
      <c r="I6" s="858">
        <f t="shared" si="0"/>
        <v>0</v>
      </c>
      <c r="J6" s="858">
        <f t="shared" si="0"/>
        <v>0</v>
      </c>
      <c r="K6" s="858">
        <f t="shared" si="0"/>
        <v>2999.78</v>
      </c>
      <c r="L6" s="871">
        <f t="shared" si="0"/>
        <v>9647.44</v>
      </c>
      <c r="M6" s="886" t="s">
        <v>524</v>
      </c>
      <c r="N6" s="873">
        <f>+N7+N13</f>
        <v>1429.72</v>
      </c>
      <c r="O6" s="858">
        <f t="shared" si="0"/>
        <v>-6647.66</v>
      </c>
      <c r="P6" s="859">
        <f t="shared" si="0"/>
        <v>4670.21</v>
      </c>
      <c r="Q6" s="447"/>
      <c r="R6" s="860">
        <f t="shared" si="0"/>
        <v>0</v>
      </c>
      <c r="S6" s="859">
        <f>+S7+S13</f>
        <v>9647.44</v>
      </c>
    </row>
    <row r="7" spans="1:19" s="142" customFormat="1" ht="12.75" x14ac:dyDescent="0.25">
      <c r="A7" s="844">
        <f>A6+1</f>
        <v>2</v>
      </c>
      <c r="B7" s="1150" t="s">
        <v>608</v>
      </c>
      <c r="C7" s="1150"/>
      <c r="D7" s="1150"/>
      <c r="E7" s="1150"/>
      <c r="F7" s="845"/>
      <c r="G7" s="836">
        <f>SUM(G8)</f>
        <v>2999.78</v>
      </c>
      <c r="H7" s="834">
        <f t="shared" ref="H7:P7" si="1">SUM(H8)</f>
        <v>9647.44</v>
      </c>
      <c r="I7" s="834">
        <f t="shared" si="1"/>
        <v>0</v>
      </c>
      <c r="J7" s="834">
        <f t="shared" si="1"/>
        <v>0</v>
      </c>
      <c r="K7" s="834">
        <f t="shared" si="1"/>
        <v>2999.78</v>
      </c>
      <c r="L7" s="839">
        <f t="shared" si="1"/>
        <v>9647.44</v>
      </c>
      <c r="M7" s="846" t="s">
        <v>524</v>
      </c>
      <c r="N7" s="842">
        <f t="shared" si="1"/>
        <v>1429.72</v>
      </c>
      <c r="O7" s="834">
        <f t="shared" si="1"/>
        <v>-6647.66</v>
      </c>
      <c r="P7" s="835">
        <f t="shared" si="1"/>
        <v>4670.21</v>
      </c>
      <c r="Q7" s="447"/>
      <c r="R7" s="836">
        <f>SUM(R8)</f>
        <v>0</v>
      </c>
      <c r="S7" s="835">
        <f>SUM(S8)</f>
        <v>9647.44</v>
      </c>
    </row>
    <row r="8" spans="1:19" s="140" customFormat="1" ht="12.75" x14ac:dyDescent="0.25">
      <c r="A8" s="375">
        <f>+A7+1</f>
        <v>3</v>
      </c>
      <c r="B8" s="384"/>
      <c r="C8" s="1163" t="s">
        <v>414</v>
      </c>
      <c r="D8" s="1164"/>
      <c r="E8" s="1165"/>
      <c r="F8" s="633"/>
      <c r="G8" s="731">
        <f>SUM(G9:G11)</f>
        <v>2999.78</v>
      </c>
      <c r="H8" s="729">
        <f>SUM(H9:H11)</f>
        <v>9647.44</v>
      </c>
      <c r="I8" s="729">
        <f>SUM(I9:I11)</f>
        <v>0</v>
      </c>
      <c r="J8" s="729">
        <f>SUM(J9:J11)</f>
        <v>0</v>
      </c>
      <c r="K8" s="729">
        <f t="shared" ref="K8:L12" si="2">+G8+I8</f>
        <v>2999.78</v>
      </c>
      <c r="L8" s="732">
        <f t="shared" si="2"/>
        <v>9647.44</v>
      </c>
      <c r="M8" s="555" t="s">
        <v>524</v>
      </c>
      <c r="N8" s="735">
        <f>SUM(N9:N11)</f>
        <v>1429.72</v>
      </c>
      <c r="O8" s="729">
        <f>+K8-L8</f>
        <v>-6647.66</v>
      </c>
      <c r="P8" s="730">
        <f>SUM(P9:P11)</f>
        <v>4670.21</v>
      </c>
      <c r="Q8" s="448"/>
      <c r="R8" s="731">
        <f>SUM(R9:R11)</f>
        <v>0</v>
      </c>
      <c r="S8" s="730">
        <f>+L8+R8</f>
        <v>9647.44</v>
      </c>
    </row>
    <row r="9" spans="1:19" s="140" customFormat="1" ht="12.75" x14ac:dyDescent="0.25">
      <c r="A9" s="375">
        <f t="shared" ref="A9:A31" si="3">+A8+1</f>
        <v>4</v>
      </c>
      <c r="B9" s="378"/>
      <c r="C9" s="378"/>
      <c r="D9" s="1147" t="s">
        <v>415</v>
      </c>
      <c r="E9" s="1147"/>
      <c r="F9" s="632"/>
      <c r="G9" s="731">
        <v>0</v>
      </c>
      <c r="H9" s="729">
        <v>4634.91</v>
      </c>
      <c r="I9" s="729">
        <v>0</v>
      </c>
      <c r="J9" s="729">
        <v>0</v>
      </c>
      <c r="K9" s="729">
        <f t="shared" si="2"/>
        <v>0</v>
      </c>
      <c r="L9" s="732">
        <f t="shared" si="2"/>
        <v>4634.91</v>
      </c>
      <c r="M9" s="555" t="s">
        <v>524</v>
      </c>
      <c r="N9" s="735">
        <v>282.54000000000002</v>
      </c>
      <c r="O9" s="729">
        <f>+K9-L9</f>
        <v>-4634.91</v>
      </c>
      <c r="P9" s="730">
        <v>2782.7</v>
      </c>
      <c r="Q9" s="448"/>
      <c r="R9" s="731">
        <v>0</v>
      </c>
      <c r="S9" s="730">
        <f t="shared" ref="S9:S22" si="4">+L9+R9</f>
        <v>4634.91</v>
      </c>
    </row>
    <row r="10" spans="1:19" s="140" customFormat="1" ht="12.75" x14ac:dyDescent="0.25">
      <c r="A10" s="375">
        <f t="shared" si="3"/>
        <v>5</v>
      </c>
      <c r="B10" s="378"/>
      <c r="C10" s="378"/>
      <c r="D10" s="1147" t="s">
        <v>416</v>
      </c>
      <c r="E10" s="1147"/>
      <c r="F10" s="632"/>
      <c r="G10" s="731">
        <v>2999.78</v>
      </c>
      <c r="H10" s="729">
        <v>4819.8500000000004</v>
      </c>
      <c r="I10" s="729">
        <v>0</v>
      </c>
      <c r="J10" s="729">
        <v>0</v>
      </c>
      <c r="K10" s="729">
        <f t="shared" si="2"/>
        <v>2999.78</v>
      </c>
      <c r="L10" s="732">
        <f t="shared" si="2"/>
        <v>4819.8500000000004</v>
      </c>
      <c r="M10" s="555" t="s">
        <v>524</v>
      </c>
      <c r="N10" s="735">
        <v>1147.18</v>
      </c>
      <c r="O10" s="729">
        <f>+K10-L10</f>
        <v>-1820.0700000000002</v>
      </c>
      <c r="P10" s="730">
        <v>1887.51</v>
      </c>
      <c r="Q10" s="448"/>
      <c r="R10" s="731">
        <v>0</v>
      </c>
      <c r="S10" s="730">
        <f t="shared" si="4"/>
        <v>4819.8500000000004</v>
      </c>
    </row>
    <row r="11" spans="1:19" s="140" customFormat="1" ht="12.75" x14ac:dyDescent="0.25">
      <c r="A11" s="375">
        <f t="shared" si="3"/>
        <v>6</v>
      </c>
      <c r="B11" s="379"/>
      <c r="C11" s="379"/>
      <c r="D11" s="1145" t="s">
        <v>417</v>
      </c>
      <c r="E11" s="1145"/>
      <c r="F11" s="634"/>
      <c r="G11" s="731">
        <v>0</v>
      </c>
      <c r="H11" s="729">
        <v>192.68</v>
      </c>
      <c r="I11" s="729">
        <v>0</v>
      </c>
      <c r="J11" s="729">
        <v>0</v>
      </c>
      <c r="K11" s="729">
        <f t="shared" si="2"/>
        <v>0</v>
      </c>
      <c r="L11" s="732">
        <f t="shared" si="2"/>
        <v>192.68</v>
      </c>
      <c r="M11" s="555" t="s">
        <v>524</v>
      </c>
      <c r="N11" s="735">
        <v>0</v>
      </c>
      <c r="O11" s="729">
        <f>+K11-L11</f>
        <v>-192.68</v>
      </c>
      <c r="P11" s="730">
        <v>0</v>
      </c>
      <c r="Q11" s="448"/>
      <c r="R11" s="731">
        <v>0</v>
      </c>
      <c r="S11" s="730">
        <f t="shared" si="4"/>
        <v>192.68</v>
      </c>
    </row>
    <row r="12" spans="1:19" s="140" customFormat="1" ht="12.75" x14ac:dyDescent="0.25">
      <c r="A12" s="375">
        <f t="shared" si="3"/>
        <v>7</v>
      </c>
      <c r="B12" s="379"/>
      <c r="C12" s="379"/>
      <c r="D12" s="1144" t="s">
        <v>319</v>
      </c>
      <c r="E12" s="1144" t="s">
        <v>319</v>
      </c>
      <c r="F12" s="635"/>
      <c r="G12" s="731"/>
      <c r="H12" s="729"/>
      <c r="I12" s="729"/>
      <c r="J12" s="729"/>
      <c r="K12" s="729">
        <f t="shared" si="2"/>
        <v>0</v>
      </c>
      <c r="L12" s="732">
        <f t="shared" si="2"/>
        <v>0</v>
      </c>
      <c r="M12" s="555"/>
      <c r="N12" s="735"/>
      <c r="O12" s="729">
        <f>+K12-L12</f>
        <v>0</v>
      </c>
      <c r="P12" s="730"/>
      <c r="Q12" s="448"/>
      <c r="R12" s="731"/>
      <c r="S12" s="730">
        <f t="shared" si="4"/>
        <v>0</v>
      </c>
    </row>
    <row r="13" spans="1:19" s="142" customFormat="1" ht="12.75" x14ac:dyDescent="0.25">
      <c r="A13" s="837">
        <f t="shared" si="3"/>
        <v>8</v>
      </c>
      <c r="B13" s="1146" t="s">
        <v>609</v>
      </c>
      <c r="C13" s="1146"/>
      <c r="D13" s="1146"/>
      <c r="E13" s="1146"/>
      <c r="F13" s="845"/>
      <c r="G13" s="836">
        <f>SUM(G14+G16+G18+G20)</f>
        <v>0</v>
      </c>
      <c r="H13" s="834">
        <f t="shared" ref="H13:P13" si="5">SUM(H14+H16+H18+H20)</f>
        <v>0</v>
      </c>
      <c r="I13" s="834">
        <f t="shared" si="5"/>
        <v>0</v>
      </c>
      <c r="J13" s="834">
        <f t="shared" si="5"/>
        <v>0</v>
      </c>
      <c r="K13" s="834">
        <f t="shared" si="5"/>
        <v>0</v>
      </c>
      <c r="L13" s="839">
        <f t="shared" si="5"/>
        <v>0</v>
      </c>
      <c r="M13" s="846" t="s">
        <v>524</v>
      </c>
      <c r="N13" s="842">
        <f t="shared" si="5"/>
        <v>0</v>
      </c>
      <c r="O13" s="834">
        <f t="shared" si="5"/>
        <v>0</v>
      </c>
      <c r="P13" s="835">
        <f t="shared" si="5"/>
        <v>0</v>
      </c>
      <c r="Q13" s="447"/>
      <c r="R13" s="836">
        <f>SUM(R14+R16+R18+R20)</f>
        <v>0</v>
      </c>
      <c r="S13" s="835">
        <f>SUM(S14+S16+S18+S20)</f>
        <v>0</v>
      </c>
    </row>
    <row r="14" spans="1:19" s="140" customFormat="1" ht="12.75" x14ac:dyDescent="0.25">
      <c r="A14" s="375">
        <f t="shared" si="3"/>
        <v>9</v>
      </c>
      <c r="B14" s="378"/>
      <c r="C14" s="1147" t="s">
        <v>418</v>
      </c>
      <c r="D14" s="1147"/>
      <c r="E14" s="1147"/>
      <c r="F14" s="632"/>
      <c r="G14" s="731">
        <v>0</v>
      </c>
      <c r="H14" s="729">
        <v>0</v>
      </c>
      <c r="I14" s="729">
        <f>SUM(I15)</f>
        <v>0</v>
      </c>
      <c r="J14" s="729">
        <f>SUM(J15)</f>
        <v>0</v>
      </c>
      <c r="K14" s="729">
        <f t="shared" ref="K14:K22" si="6">+G14+I14</f>
        <v>0</v>
      </c>
      <c r="L14" s="732">
        <f t="shared" ref="L14:L22" si="7">+H14+J14</f>
        <v>0</v>
      </c>
      <c r="M14" s="555">
        <f>SUM(M15)</f>
        <v>0</v>
      </c>
      <c r="N14" s="735">
        <f>SUM(N15)</f>
        <v>0</v>
      </c>
      <c r="O14" s="729">
        <f t="shared" ref="O14:O22" si="8">+K14-L14</f>
        <v>0</v>
      </c>
      <c r="P14" s="730">
        <f>SUM(P15)</f>
        <v>0</v>
      </c>
      <c r="Q14" s="448"/>
      <c r="R14" s="731">
        <f>SUM(R15)</f>
        <v>0</v>
      </c>
      <c r="S14" s="730">
        <f t="shared" si="4"/>
        <v>0</v>
      </c>
    </row>
    <row r="15" spans="1:19" s="140" customFormat="1" ht="12.75" x14ac:dyDescent="0.25">
      <c r="A15" s="375">
        <f t="shared" si="3"/>
        <v>10</v>
      </c>
      <c r="B15" s="378"/>
      <c r="C15" s="389"/>
      <c r="D15" s="389" t="s">
        <v>419</v>
      </c>
      <c r="E15" s="389"/>
      <c r="F15" s="632"/>
      <c r="G15" s="731">
        <v>0</v>
      </c>
      <c r="H15" s="729">
        <v>0</v>
      </c>
      <c r="I15" s="729">
        <v>0</v>
      </c>
      <c r="J15" s="729">
        <v>0</v>
      </c>
      <c r="K15" s="729">
        <f t="shared" si="6"/>
        <v>0</v>
      </c>
      <c r="L15" s="732">
        <f t="shared" si="7"/>
        <v>0</v>
      </c>
      <c r="M15" s="555" t="s">
        <v>525</v>
      </c>
      <c r="N15" s="735">
        <v>0</v>
      </c>
      <c r="O15" s="729">
        <f t="shared" si="8"/>
        <v>0</v>
      </c>
      <c r="P15" s="730">
        <v>0</v>
      </c>
      <c r="Q15" s="448"/>
      <c r="R15" s="731">
        <v>0</v>
      </c>
      <c r="S15" s="730">
        <f t="shared" si="4"/>
        <v>0</v>
      </c>
    </row>
    <row r="16" spans="1:19" s="140" customFormat="1" ht="12.75" x14ac:dyDescent="0.25">
      <c r="A16" s="375">
        <f t="shared" si="3"/>
        <v>11</v>
      </c>
      <c r="B16" s="378"/>
      <c r="C16" s="1147" t="s">
        <v>420</v>
      </c>
      <c r="D16" s="1147"/>
      <c r="E16" s="1147"/>
      <c r="F16" s="632"/>
      <c r="G16" s="731">
        <f>SUM(G17)</f>
        <v>0</v>
      </c>
      <c r="H16" s="729">
        <f>SUM(H17)</f>
        <v>0</v>
      </c>
      <c r="I16" s="729">
        <f>SUM(I17)</f>
        <v>0</v>
      </c>
      <c r="J16" s="729">
        <f>SUM(J17)</f>
        <v>0</v>
      </c>
      <c r="K16" s="729">
        <f t="shared" si="6"/>
        <v>0</v>
      </c>
      <c r="L16" s="732">
        <f t="shared" si="7"/>
        <v>0</v>
      </c>
      <c r="M16" s="555">
        <f>SUM(M17)</f>
        <v>0</v>
      </c>
      <c r="N16" s="735">
        <f>SUM(N17)</f>
        <v>0</v>
      </c>
      <c r="O16" s="729">
        <f t="shared" si="8"/>
        <v>0</v>
      </c>
      <c r="P16" s="730">
        <f>SUM(P17)</f>
        <v>0</v>
      </c>
      <c r="Q16" s="448"/>
      <c r="R16" s="731">
        <f>SUM(R17)</f>
        <v>0</v>
      </c>
      <c r="S16" s="730">
        <f t="shared" si="4"/>
        <v>0</v>
      </c>
    </row>
    <row r="17" spans="1:19" s="140" customFormat="1" ht="12.75" x14ac:dyDescent="0.25">
      <c r="A17" s="375">
        <f t="shared" si="3"/>
        <v>12</v>
      </c>
      <c r="B17" s="255"/>
      <c r="C17" s="398"/>
      <c r="D17" s="380" t="s">
        <v>421</v>
      </c>
      <c r="E17" s="389"/>
      <c r="F17" s="632"/>
      <c r="G17" s="731">
        <v>0</v>
      </c>
      <c r="H17" s="729">
        <v>0</v>
      </c>
      <c r="I17" s="729">
        <v>0</v>
      </c>
      <c r="J17" s="729">
        <v>0</v>
      </c>
      <c r="K17" s="729">
        <f t="shared" si="6"/>
        <v>0</v>
      </c>
      <c r="L17" s="732">
        <f t="shared" si="7"/>
        <v>0</v>
      </c>
      <c r="M17" s="555" t="s">
        <v>525</v>
      </c>
      <c r="N17" s="735">
        <v>0</v>
      </c>
      <c r="O17" s="729">
        <f t="shared" si="8"/>
        <v>0</v>
      </c>
      <c r="P17" s="730">
        <v>0</v>
      </c>
      <c r="Q17" s="448"/>
      <c r="R17" s="731">
        <v>0</v>
      </c>
      <c r="S17" s="730">
        <f t="shared" si="4"/>
        <v>0</v>
      </c>
    </row>
    <row r="18" spans="1:19" s="140" customFormat="1" ht="12.75" x14ac:dyDescent="0.25">
      <c r="A18" s="375">
        <f t="shared" si="3"/>
        <v>13</v>
      </c>
      <c r="B18" s="255"/>
      <c r="C18" s="389" t="s">
        <v>422</v>
      </c>
      <c r="D18" s="255"/>
      <c r="E18" s="389"/>
      <c r="F18" s="632"/>
      <c r="G18" s="731">
        <f>SUM(G19)</f>
        <v>0</v>
      </c>
      <c r="H18" s="729">
        <f>SUM(H19)</f>
        <v>0</v>
      </c>
      <c r="I18" s="729">
        <f>SUM(I19)</f>
        <v>0</v>
      </c>
      <c r="J18" s="729">
        <f>SUM(J19)</f>
        <v>0</v>
      </c>
      <c r="K18" s="729">
        <f t="shared" si="6"/>
        <v>0</v>
      </c>
      <c r="L18" s="732">
        <f t="shared" si="7"/>
        <v>0</v>
      </c>
      <c r="M18" s="555">
        <f>SUM(M19)</f>
        <v>0</v>
      </c>
      <c r="N18" s="735">
        <f>SUM(N19)</f>
        <v>0</v>
      </c>
      <c r="O18" s="729">
        <f t="shared" si="8"/>
        <v>0</v>
      </c>
      <c r="P18" s="730">
        <f>SUM(P19)</f>
        <v>0</v>
      </c>
      <c r="Q18" s="448"/>
      <c r="R18" s="731">
        <f>SUM(R19)</f>
        <v>0</v>
      </c>
      <c r="S18" s="730">
        <f t="shared" si="4"/>
        <v>0</v>
      </c>
    </row>
    <row r="19" spans="1:19" s="140" customFormat="1" ht="12.75" x14ac:dyDescent="0.25">
      <c r="A19" s="375">
        <f t="shared" si="3"/>
        <v>14</v>
      </c>
      <c r="B19" s="255"/>
      <c r="C19" s="255"/>
      <c r="D19" s="1144" t="s">
        <v>319</v>
      </c>
      <c r="E19" s="1144" t="s">
        <v>319</v>
      </c>
      <c r="F19" s="635"/>
      <c r="G19" s="731">
        <v>0</v>
      </c>
      <c r="H19" s="729">
        <v>0</v>
      </c>
      <c r="I19" s="729">
        <v>0</v>
      </c>
      <c r="J19" s="729">
        <v>0</v>
      </c>
      <c r="K19" s="729">
        <f t="shared" si="6"/>
        <v>0</v>
      </c>
      <c r="L19" s="732">
        <f t="shared" si="7"/>
        <v>0</v>
      </c>
      <c r="M19" s="555" t="s">
        <v>525</v>
      </c>
      <c r="N19" s="735">
        <v>0</v>
      </c>
      <c r="O19" s="729">
        <f t="shared" si="8"/>
        <v>0</v>
      </c>
      <c r="P19" s="730">
        <v>0</v>
      </c>
      <c r="Q19" s="448"/>
      <c r="R19" s="731">
        <v>0</v>
      </c>
      <c r="S19" s="730">
        <f t="shared" si="4"/>
        <v>0</v>
      </c>
    </row>
    <row r="20" spans="1:19" s="140" customFormat="1" ht="12.75" x14ac:dyDescent="0.25">
      <c r="A20" s="375">
        <f t="shared" si="3"/>
        <v>15</v>
      </c>
      <c r="B20" s="255"/>
      <c r="C20" s="675" t="s">
        <v>357</v>
      </c>
      <c r="D20" s="255"/>
      <c r="E20" s="389"/>
      <c r="F20" s="632" t="s">
        <v>301</v>
      </c>
      <c r="G20" s="731">
        <f>SUM(G21)</f>
        <v>0</v>
      </c>
      <c r="H20" s="729">
        <f>SUM(H21)</f>
        <v>0</v>
      </c>
      <c r="I20" s="729">
        <f>SUM(I21)</f>
        <v>0</v>
      </c>
      <c r="J20" s="729">
        <f>SUM(J21)</f>
        <v>0</v>
      </c>
      <c r="K20" s="729">
        <f t="shared" si="6"/>
        <v>0</v>
      </c>
      <c r="L20" s="732">
        <f t="shared" si="7"/>
        <v>0</v>
      </c>
      <c r="M20" s="555" t="s">
        <v>524</v>
      </c>
      <c r="N20" s="735">
        <f>SUM(N21)</f>
        <v>0</v>
      </c>
      <c r="O20" s="729">
        <f t="shared" si="8"/>
        <v>0</v>
      </c>
      <c r="P20" s="730">
        <f>SUM(P21)</f>
        <v>0</v>
      </c>
      <c r="Q20" s="448"/>
      <c r="R20" s="731">
        <f>SUM(R21)</f>
        <v>0</v>
      </c>
      <c r="S20" s="730">
        <f t="shared" si="4"/>
        <v>0</v>
      </c>
    </row>
    <row r="21" spans="1:19" s="140" customFormat="1" ht="12.75" x14ac:dyDescent="0.25">
      <c r="A21" s="375">
        <f t="shared" si="3"/>
        <v>16</v>
      </c>
      <c r="B21" s="379"/>
      <c r="C21" s="390"/>
      <c r="D21" s="380" t="s">
        <v>423</v>
      </c>
      <c r="E21" s="389"/>
      <c r="F21" s="632" t="s">
        <v>301</v>
      </c>
      <c r="G21" s="731">
        <v>0</v>
      </c>
      <c r="H21" s="729">
        <v>0</v>
      </c>
      <c r="I21" s="729">
        <v>0</v>
      </c>
      <c r="J21" s="729">
        <v>0</v>
      </c>
      <c r="K21" s="729">
        <f t="shared" si="6"/>
        <v>0</v>
      </c>
      <c r="L21" s="732">
        <f t="shared" si="7"/>
        <v>0</v>
      </c>
      <c r="M21" s="555" t="s">
        <v>524</v>
      </c>
      <c r="N21" s="735">
        <v>0</v>
      </c>
      <c r="O21" s="729">
        <f t="shared" si="8"/>
        <v>0</v>
      </c>
      <c r="P21" s="730">
        <v>0</v>
      </c>
      <c r="Q21" s="448"/>
      <c r="R21" s="731">
        <v>0</v>
      </c>
      <c r="S21" s="730">
        <f t="shared" si="4"/>
        <v>0</v>
      </c>
    </row>
    <row r="22" spans="1:19" s="140" customFormat="1" ht="12.75" x14ac:dyDescent="0.25">
      <c r="A22" s="375">
        <f t="shared" si="3"/>
        <v>17</v>
      </c>
      <c r="B22" s="255"/>
      <c r="C22" s="255"/>
      <c r="D22" s="1144" t="s">
        <v>319</v>
      </c>
      <c r="E22" s="1144" t="s">
        <v>319</v>
      </c>
      <c r="F22" s="635"/>
      <c r="G22" s="768"/>
      <c r="H22" s="762"/>
      <c r="I22" s="762"/>
      <c r="J22" s="762"/>
      <c r="K22" s="762">
        <f t="shared" si="6"/>
        <v>0</v>
      </c>
      <c r="L22" s="769">
        <f t="shared" si="7"/>
        <v>0</v>
      </c>
      <c r="M22" s="556"/>
      <c r="N22" s="770"/>
      <c r="O22" s="762">
        <f t="shared" si="8"/>
        <v>0</v>
      </c>
      <c r="P22" s="730">
        <f>SUM(P23)</f>
        <v>0</v>
      </c>
      <c r="Q22" s="448"/>
      <c r="R22" s="768"/>
      <c r="S22" s="763">
        <f t="shared" si="4"/>
        <v>0</v>
      </c>
    </row>
    <row r="23" spans="1:19" s="142" customFormat="1" ht="15.75" customHeight="1" x14ac:dyDescent="0.25">
      <c r="A23" s="855">
        <f t="shared" si="3"/>
        <v>18</v>
      </c>
      <c r="B23" s="1161" t="s">
        <v>473</v>
      </c>
      <c r="C23" s="1083"/>
      <c r="D23" s="1083"/>
      <c r="E23" s="1162"/>
      <c r="F23" s="887"/>
      <c r="G23" s="869"/>
      <c r="H23" s="861"/>
      <c r="I23" s="861"/>
      <c r="J23" s="861"/>
      <c r="K23" s="861"/>
      <c r="L23" s="874"/>
      <c r="M23" s="888"/>
      <c r="N23" s="876"/>
      <c r="O23" s="861"/>
      <c r="P23" s="862"/>
      <c r="Q23" s="447"/>
      <c r="R23" s="869"/>
      <c r="S23" s="862"/>
    </row>
    <row r="24" spans="1:19" s="142" customFormat="1" ht="12.75" x14ac:dyDescent="0.25">
      <c r="A24" s="837">
        <f t="shared" si="3"/>
        <v>19</v>
      </c>
      <c r="B24" s="1081" t="s">
        <v>594</v>
      </c>
      <c r="C24" s="1102"/>
      <c r="D24" s="1102"/>
      <c r="E24" s="1159"/>
      <c r="F24" s="847"/>
      <c r="G24" s="836"/>
      <c r="H24" s="834"/>
      <c r="I24" s="834"/>
      <c r="J24" s="834"/>
      <c r="K24" s="834"/>
      <c r="L24" s="839"/>
      <c r="M24" s="846"/>
      <c r="N24" s="842"/>
      <c r="O24" s="834"/>
      <c r="P24" s="835"/>
      <c r="Q24" s="447"/>
      <c r="R24" s="836"/>
      <c r="S24" s="835"/>
    </row>
    <row r="25" spans="1:19" s="140" customFormat="1" ht="12.75" customHeight="1" x14ac:dyDescent="0.25">
      <c r="A25" s="375">
        <f t="shared" si="3"/>
        <v>20</v>
      </c>
      <c r="B25" s="255"/>
      <c r="C25" s="255"/>
      <c r="D25" s="1144" t="s">
        <v>489</v>
      </c>
      <c r="E25" s="1144"/>
      <c r="F25" s="635"/>
      <c r="G25" s="768">
        <v>0</v>
      </c>
      <c r="H25" s="762">
        <v>0</v>
      </c>
      <c r="I25" s="762">
        <v>0</v>
      </c>
      <c r="J25" s="762">
        <v>0</v>
      </c>
      <c r="K25" s="762">
        <f>+G25+I25</f>
        <v>0</v>
      </c>
      <c r="L25" s="769">
        <f>+H25+J25</f>
        <v>0</v>
      </c>
      <c r="M25" s="556" t="s">
        <v>525</v>
      </c>
      <c r="N25" s="770">
        <v>0</v>
      </c>
      <c r="O25" s="762">
        <f>+K25-L25</f>
        <v>0</v>
      </c>
      <c r="P25" s="730">
        <v>0</v>
      </c>
      <c r="Q25" s="448"/>
      <c r="R25" s="768">
        <v>0</v>
      </c>
      <c r="S25" s="763">
        <f>+L25+R25</f>
        <v>0</v>
      </c>
    </row>
    <row r="26" spans="1:19" s="142" customFormat="1" ht="15.75" customHeight="1" x14ac:dyDescent="0.25">
      <c r="A26" s="855">
        <f t="shared" si="3"/>
        <v>21</v>
      </c>
      <c r="B26" s="1161" t="s">
        <v>471</v>
      </c>
      <c r="C26" s="1083"/>
      <c r="D26" s="1083"/>
      <c r="E26" s="1162"/>
      <c r="F26" s="887"/>
      <c r="G26" s="869"/>
      <c r="H26" s="861"/>
      <c r="I26" s="861"/>
      <c r="J26" s="861"/>
      <c r="K26" s="861"/>
      <c r="L26" s="874"/>
      <c r="M26" s="888"/>
      <c r="N26" s="876"/>
      <c r="O26" s="861"/>
      <c r="P26" s="862"/>
      <c r="Q26" s="447"/>
      <c r="R26" s="869"/>
      <c r="S26" s="862"/>
    </row>
    <row r="27" spans="1:19" s="142" customFormat="1" ht="12.75" x14ac:dyDescent="0.25">
      <c r="A27" s="837">
        <f>A26+1</f>
        <v>22</v>
      </c>
      <c r="B27" s="1081" t="s">
        <v>594</v>
      </c>
      <c r="C27" s="1102"/>
      <c r="D27" s="1102"/>
      <c r="E27" s="1159"/>
      <c r="F27" s="847"/>
      <c r="G27" s="836"/>
      <c r="H27" s="834"/>
      <c r="I27" s="834"/>
      <c r="J27" s="834"/>
      <c r="K27" s="834"/>
      <c r="L27" s="839"/>
      <c r="M27" s="846"/>
      <c r="N27" s="842"/>
      <c r="O27" s="834"/>
      <c r="P27" s="835"/>
      <c r="Q27" s="447"/>
      <c r="R27" s="836"/>
      <c r="S27" s="835"/>
    </row>
    <row r="28" spans="1:19" s="140" customFormat="1" ht="12.75" x14ac:dyDescent="0.25">
      <c r="A28" s="375">
        <f t="shared" si="3"/>
        <v>23</v>
      </c>
      <c r="B28" s="255"/>
      <c r="C28" s="255"/>
      <c r="D28" s="1144" t="s">
        <v>489</v>
      </c>
      <c r="E28" s="1144"/>
      <c r="F28" s="635"/>
      <c r="G28" s="731">
        <v>0</v>
      </c>
      <c r="H28" s="729">
        <v>0</v>
      </c>
      <c r="I28" s="729">
        <v>0</v>
      </c>
      <c r="J28" s="729">
        <v>0</v>
      </c>
      <c r="K28" s="729">
        <f t="shared" ref="K28:L30" si="9">+G28+I28</f>
        <v>0</v>
      </c>
      <c r="L28" s="732">
        <f t="shared" si="9"/>
        <v>0</v>
      </c>
      <c r="M28" s="555" t="s">
        <v>525</v>
      </c>
      <c r="N28" s="735">
        <v>0</v>
      </c>
      <c r="O28" s="729">
        <f>+K28-L28</f>
        <v>0</v>
      </c>
      <c r="P28" s="730">
        <v>0</v>
      </c>
      <c r="Q28" s="448"/>
      <c r="R28" s="731">
        <v>0</v>
      </c>
      <c r="S28" s="730">
        <f>+L28+R28</f>
        <v>0</v>
      </c>
    </row>
    <row r="29" spans="1:19" s="140" customFormat="1" ht="12.75" x14ac:dyDescent="0.25">
      <c r="A29" s="375">
        <f t="shared" si="3"/>
        <v>24</v>
      </c>
      <c r="B29" s="255"/>
      <c r="C29" s="255"/>
      <c r="D29" s="1144"/>
      <c r="E29" s="1144"/>
      <c r="F29" s="632"/>
      <c r="G29" s="731"/>
      <c r="H29" s="729"/>
      <c r="I29" s="729"/>
      <c r="J29" s="729"/>
      <c r="K29" s="729">
        <f t="shared" si="9"/>
        <v>0</v>
      </c>
      <c r="L29" s="732">
        <f t="shared" si="9"/>
        <v>0</v>
      </c>
      <c r="M29" s="555"/>
      <c r="N29" s="735"/>
      <c r="O29" s="729">
        <f>+K29-L29</f>
        <v>0</v>
      </c>
      <c r="P29" s="730">
        <v>0</v>
      </c>
      <c r="Q29" s="448"/>
      <c r="R29" s="731"/>
      <c r="S29" s="730">
        <f>+L29+R29</f>
        <v>0</v>
      </c>
    </row>
    <row r="30" spans="1:19" s="140" customFormat="1" ht="13.5" thickBot="1" x14ac:dyDescent="0.3">
      <c r="A30" s="376">
        <f t="shared" si="3"/>
        <v>25</v>
      </c>
      <c r="B30" s="381"/>
      <c r="C30" s="381"/>
      <c r="D30" s="381"/>
      <c r="E30" s="382"/>
      <c r="F30" s="636"/>
      <c r="G30" s="731"/>
      <c r="H30" s="729"/>
      <c r="I30" s="729"/>
      <c r="J30" s="729"/>
      <c r="K30" s="729">
        <f t="shared" si="9"/>
        <v>0</v>
      </c>
      <c r="L30" s="732">
        <f t="shared" si="9"/>
        <v>0</v>
      </c>
      <c r="M30" s="555"/>
      <c r="N30" s="735"/>
      <c r="O30" s="729">
        <f>+K30-L30</f>
        <v>0</v>
      </c>
      <c r="P30" s="730">
        <v>0</v>
      </c>
      <c r="Q30" s="448"/>
      <c r="R30" s="731"/>
      <c r="S30" s="730">
        <f>+L30+R30</f>
        <v>0</v>
      </c>
    </row>
    <row r="31" spans="1:19" s="140" customFormat="1" ht="18.75" customHeight="1" thickBot="1" x14ac:dyDescent="0.3">
      <c r="A31" s="863">
        <f t="shared" si="3"/>
        <v>26</v>
      </c>
      <c r="B31" s="889" t="s">
        <v>424</v>
      </c>
      <c r="C31" s="889"/>
      <c r="D31" s="889"/>
      <c r="E31" s="889"/>
      <c r="F31" s="890"/>
      <c r="G31" s="868">
        <f>+G6+G23+G26</f>
        <v>2999.78</v>
      </c>
      <c r="H31" s="866">
        <f t="shared" ref="H31:S31" si="10">+H6+H23+H26</f>
        <v>9647.44</v>
      </c>
      <c r="I31" s="866">
        <f t="shared" si="10"/>
        <v>0</v>
      </c>
      <c r="J31" s="866">
        <f t="shared" si="10"/>
        <v>0</v>
      </c>
      <c r="K31" s="866">
        <f t="shared" si="10"/>
        <v>2999.78</v>
      </c>
      <c r="L31" s="878">
        <f t="shared" si="10"/>
        <v>9647.44</v>
      </c>
      <c r="M31" s="891" t="s">
        <v>524</v>
      </c>
      <c r="N31" s="880">
        <f>+N6+N23+N26</f>
        <v>1429.72</v>
      </c>
      <c r="O31" s="866">
        <f t="shared" si="10"/>
        <v>-6647.66</v>
      </c>
      <c r="P31" s="867">
        <f t="shared" si="10"/>
        <v>4670.21</v>
      </c>
      <c r="Q31" s="447"/>
      <c r="R31" s="868">
        <f t="shared" si="10"/>
        <v>0</v>
      </c>
      <c r="S31" s="867">
        <f t="shared" si="10"/>
        <v>9647.44</v>
      </c>
    </row>
    <row r="32" spans="1:19" s="412" customFormat="1" ht="18.75" customHeight="1" x14ac:dyDescent="0.25">
      <c r="A32" s="415"/>
      <c r="B32" s="416"/>
      <c r="C32" s="416"/>
      <c r="D32" s="416"/>
      <c r="E32" s="416"/>
      <c r="F32" s="416"/>
      <c r="G32" s="416"/>
      <c r="H32" s="416"/>
      <c r="I32" s="416"/>
      <c r="J32" s="416"/>
      <c r="K32" s="416"/>
      <c r="L32" s="416"/>
      <c r="M32" s="416"/>
      <c r="N32" s="416"/>
      <c r="O32" s="416"/>
      <c r="P32" s="416"/>
      <c r="R32" s="416"/>
      <c r="S32" s="416"/>
    </row>
    <row r="33" spans="1:19" ht="20.25" customHeight="1" x14ac:dyDescent="0.25">
      <c r="A33" s="140" t="s">
        <v>311</v>
      </c>
    </row>
    <row r="34" spans="1:19" ht="55.5" customHeight="1" x14ac:dyDescent="0.25">
      <c r="A34" s="1078" t="s">
        <v>83</v>
      </c>
      <c r="B34" s="1106"/>
      <c r="C34" s="1106"/>
      <c r="D34" s="1106"/>
      <c r="E34" s="1106"/>
      <c r="F34" s="1106"/>
      <c r="G34" s="1106"/>
      <c r="H34" s="1106"/>
      <c r="I34" s="1106"/>
      <c r="J34" s="1106"/>
      <c r="K34" s="1106"/>
      <c r="L34" s="1106"/>
      <c r="M34" s="1106"/>
      <c r="N34" s="1106"/>
      <c r="O34" s="1106"/>
      <c r="P34" s="1106"/>
      <c r="Q34" s="1106"/>
      <c r="R34" s="1106"/>
      <c r="S34" s="1106"/>
    </row>
    <row r="35" spans="1:19" ht="17.25" customHeight="1" x14ac:dyDescent="0.25">
      <c r="A35" s="1078" t="s">
        <v>491</v>
      </c>
      <c r="B35" s="1106"/>
      <c r="C35" s="1106"/>
      <c r="D35" s="1106"/>
      <c r="E35" s="1106"/>
      <c r="F35" s="1106"/>
      <c r="G35" s="1106"/>
      <c r="H35" s="1106"/>
      <c r="I35" s="1106"/>
      <c r="J35" s="1106"/>
      <c r="K35" s="1106"/>
      <c r="L35" s="1106"/>
      <c r="M35" s="1106"/>
      <c r="N35" s="1106"/>
      <c r="O35" s="1106"/>
      <c r="P35" s="1106"/>
      <c r="Q35" s="1106"/>
      <c r="R35" s="1106"/>
      <c r="S35" s="1106"/>
    </row>
    <row r="36" spans="1:19" ht="15" customHeight="1" x14ac:dyDescent="0.25">
      <c r="A36" s="1078" t="s">
        <v>977</v>
      </c>
      <c r="B36" s="1106"/>
      <c r="C36" s="1106"/>
      <c r="D36" s="1106"/>
      <c r="E36" s="1106"/>
      <c r="F36" s="1106"/>
      <c r="G36" s="1106"/>
      <c r="H36" s="1106"/>
      <c r="I36" s="1106"/>
      <c r="J36" s="1106"/>
      <c r="K36" s="1106"/>
      <c r="L36" s="1106"/>
      <c r="M36" s="1106"/>
      <c r="N36" s="1106"/>
      <c r="O36" s="1106"/>
      <c r="P36" s="1106"/>
      <c r="Q36" s="1106"/>
      <c r="R36" s="1106"/>
      <c r="S36" s="1106"/>
    </row>
    <row r="37" spans="1:19" ht="15" customHeight="1" x14ac:dyDescent="0.25">
      <c r="A37" s="1078" t="s">
        <v>978</v>
      </c>
      <c r="B37" s="1106"/>
      <c r="C37" s="1106"/>
      <c r="D37" s="1106"/>
      <c r="E37" s="1106"/>
      <c r="F37" s="1106"/>
      <c r="G37" s="1106"/>
      <c r="H37" s="1106"/>
      <c r="I37" s="1106"/>
      <c r="J37" s="1106"/>
      <c r="K37" s="1106"/>
      <c r="L37" s="1106"/>
      <c r="M37" s="1106"/>
      <c r="N37" s="1106"/>
      <c r="O37" s="1106"/>
      <c r="P37" s="1106"/>
      <c r="Q37" s="1106"/>
      <c r="R37" s="1106"/>
      <c r="S37" s="1106"/>
    </row>
    <row r="38" spans="1:19" ht="15" customHeight="1" x14ac:dyDescent="0.25">
      <c r="A38" s="1078" t="s">
        <v>487</v>
      </c>
      <c r="B38" s="1106"/>
      <c r="C38" s="1106"/>
      <c r="D38" s="1106"/>
      <c r="E38" s="1106"/>
      <c r="F38" s="1106"/>
      <c r="G38" s="1106"/>
      <c r="H38" s="1106"/>
      <c r="I38" s="1106"/>
      <c r="J38" s="1106"/>
      <c r="K38" s="1106"/>
      <c r="L38" s="1106"/>
      <c r="M38" s="1106"/>
      <c r="N38" s="1106"/>
      <c r="O38" s="1106"/>
      <c r="P38" s="1106"/>
      <c r="Q38" s="1106"/>
      <c r="R38" s="1106"/>
      <c r="S38" s="1106"/>
    </row>
    <row r="39" spans="1:19" ht="15" customHeight="1" x14ac:dyDescent="0.25">
      <c r="A39" s="1078" t="s">
        <v>648</v>
      </c>
      <c r="B39" s="1106"/>
      <c r="C39" s="1106"/>
      <c r="D39" s="1106"/>
      <c r="E39" s="1106"/>
      <c r="F39" s="1106"/>
      <c r="G39" s="1106"/>
      <c r="H39" s="1106"/>
      <c r="I39" s="1106"/>
      <c r="J39" s="1106"/>
      <c r="K39" s="1106"/>
      <c r="L39" s="1106"/>
      <c r="M39" s="1106"/>
      <c r="N39" s="1106"/>
      <c r="O39" s="1106"/>
      <c r="P39" s="1106"/>
      <c r="Q39" s="1106"/>
      <c r="R39" s="1106"/>
      <c r="S39" s="1106"/>
    </row>
    <row r="40" spans="1:19" ht="15" customHeight="1" x14ac:dyDescent="0.25">
      <c r="A40" s="1078" t="s">
        <v>646</v>
      </c>
      <c r="B40" s="1106"/>
      <c r="C40" s="1106"/>
      <c r="D40" s="1106"/>
      <c r="E40" s="1106"/>
      <c r="F40" s="1106"/>
      <c r="G40" s="1106"/>
      <c r="H40" s="1106"/>
      <c r="I40" s="1106"/>
      <c r="J40" s="1106"/>
      <c r="K40" s="1106"/>
      <c r="L40" s="1106"/>
      <c r="M40" s="1106"/>
      <c r="N40" s="1106"/>
      <c r="O40" s="1106"/>
      <c r="P40" s="1106"/>
      <c r="Q40" s="1106"/>
      <c r="R40" s="1106"/>
      <c r="S40" s="1106"/>
    </row>
    <row r="41" spans="1:19" ht="15" customHeight="1" x14ac:dyDescent="0.25">
      <c r="A41" s="1157" t="s">
        <v>647</v>
      </c>
      <c r="B41" s="1158"/>
      <c r="C41" s="1158"/>
      <c r="D41" s="1158"/>
      <c r="E41" s="1158"/>
      <c r="F41" s="1158"/>
      <c r="G41" s="1158"/>
      <c r="H41" s="1158"/>
      <c r="I41" s="1158"/>
      <c r="J41" s="1158"/>
      <c r="K41" s="1158"/>
      <c r="L41" s="1158"/>
      <c r="M41" s="1158"/>
      <c r="N41" s="1158"/>
      <c r="O41" s="1158"/>
      <c r="P41" s="1158"/>
      <c r="Q41" s="1158"/>
      <c r="R41" s="1158"/>
      <c r="S41" s="1158"/>
    </row>
    <row r="42" spans="1:19" ht="15" customHeight="1" x14ac:dyDescent="0.25">
      <c r="A42" s="1078" t="s">
        <v>488</v>
      </c>
      <c r="B42" s="1106"/>
      <c r="C42" s="1106"/>
      <c r="D42" s="1106"/>
      <c r="E42" s="1106"/>
      <c r="F42" s="1106"/>
      <c r="G42" s="1106"/>
      <c r="H42" s="1106"/>
      <c r="I42" s="1106"/>
      <c r="J42" s="1106"/>
      <c r="K42" s="1106"/>
      <c r="L42" s="1106"/>
      <c r="M42" s="1106"/>
      <c r="N42" s="1106"/>
      <c r="O42" s="1106"/>
      <c r="P42" s="1106"/>
      <c r="Q42" s="1106"/>
      <c r="R42" s="1106"/>
      <c r="S42" s="1106"/>
    </row>
    <row r="43" spans="1:19" ht="14.25" customHeight="1" x14ac:dyDescent="0.25">
      <c r="C43" s="383"/>
      <c r="D43" s="383"/>
      <c r="E43" s="383"/>
      <c r="F43" s="383"/>
    </row>
    <row r="44" spans="1:19" x14ac:dyDescent="0.25">
      <c r="A44" s="140" t="s">
        <v>425</v>
      </c>
    </row>
  </sheetData>
  <mergeCells count="40">
    <mergeCell ref="D29:E29"/>
    <mergeCell ref="B24:E24"/>
    <mergeCell ref="A34:S34"/>
    <mergeCell ref="B6:E6"/>
    <mergeCell ref="B23:E23"/>
    <mergeCell ref="B26:E26"/>
    <mergeCell ref="B27:E27"/>
    <mergeCell ref="C8:E8"/>
    <mergeCell ref="D9:E9"/>
    <mergeCell ref="D10:E10"/>
    <mergeCell ref="A40:S40"/>
    <mergeCell ref="A41:S41"/>
    <mergeCell ref="A42:S42"/>
    <mergeCell ref="A35:S35"/>
    <mergeCell ref="A36:S36"/>
    <mergeCell ref="A37:S37"/>
    <mergeCell ref="A38:S38"/>
    <mergeCell ref="A39:S39"/>
    <mergeCell ref="S3:S4"/>
    <mergeCell ref="B7:E7"/>
    <mergeCell ref="M3:M4"/>
    <mergeCell ref="F3:F5"/>
    <mergeCell ref="N3:N4"/>
    <mergeCell ref="K3:L3"/>
    <mergeCell ref="R3:R4"/>
    <mergeCell ref="O3:O4"/>
    <mergeCell ref="P3:P4"/>
    <mergeCell ref="I3:J3"/>
    <mergeCell ref="A3:A5"/>
    <mergeCell ref="B3:E5"/>
    <mergeCell ref="G3:H3"/>
    <mergeCell ref="D22:E22"/>
    <mergeCell ref="D28:E28"/>
    <mergeCell ref="D25:E25"/>
    <mergeCell ref="D11:E11"/>
    <mergeCell ref="D12:E12"/>
    <mergeCell ref="B13:E13"/>
    <mergeCell ref="C14:E14"/>
    <mergeCell ref="C16:E16"/>
    <mergeCell ref="D19:E19"/>
  </mergeCells>
  <phoneticPr fontId="48" type="noConversion"/>
  <pageMargins left="0.51181102362204722" right="0.51181102362204722" top="0.78740157480314965" bottom="0.78740157480314965" header="0.31496062992125984" footer="0.31496062992125984"/>
  <pageSetup paperSize="9" scale="69" orientation="landscape" r:id="rId1"/>
  <ignoredErrors>
    <ignoredError sqref="A27"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
  <sheetViews>
    <sheetView showGridLines="0" zoomScaleNormal="100" workbookViewId="0">
      <selection activeCell="F1" sqref="F1"/>
    </sheetView>
  </sheetViews>
  <sheetFormatPr defaultRowHeight="12.75" x14ac:dyDescent="0.25"/>
  <cols>
    <col min="1" max="1" width="3.28515625" style="3" customWidth="1"/>
    <col min="2" max="2" width="7.85546875" style="3" customWidth="1"/>
    <col min="3" max="3" width="56.7109375" style="3" customWidth="1"/>
    <col min="4" max="6" width="15.7109375" style="3" customWidth="1"/>
    <col min="7" max="7" width="2.42578125" style="3" customWidth="1"/>
    <col min="8" max="16384" width="9.140625" style="3"/>
  </cols>
  <sheetData>
    <row r="1" spans="1:7" ht="15.75" x14ac:dyDescent="0.25">
      <c r="A1" s="672" t="s">
        <v>1233</v>
      </c>
      <c r="B1" s="7"/>
      <c r="C1" s="7"/>
      <c r="D1" s="65"/>
      <c r="E1" s="8"/>
      <c r="F1" s="72"/>
      <c r="G1" s="33"/>
    </row>
    <row r="2" spans="1:7" s="1" customFormat="1" ht="13.5" thickBot="1" x14ac:dyDescent="0.3">
      <c r="A2" s="8"/>
      <c r="B2" s="8"/>
      <c r="C2" s="8"/>
      <c r="D2" s="8"/>
      <c r="E2" s="8"/>
      <c r="F2" s="9" t="s">
        <v>186</v>
      </c>
      <c r="G2" s="8"/>
    </row>
    <row r="3" spans="1:7" s="4" customFormat="1" ht="19.5" customHeight="1" x14ac:dyDescent="0.25">
      <c r="A3" s="1175" t="s">
        <v>159</v>
      </c>
      <c r="B3" s="1173" t="s">
        <v>398</v>
      </c>
      <c r="C3" s="1173"/>
      <c r="D3" s="1178" t="s">
        <v>1234</v>
      </c>
      <c r="E3" s="1179"/>
      <c r="F3" s="1180"/>
      <c r="G3" s="8"/>
    </row>
    <row r="4" spans="1:7" s="4" customFormat="1" ht="19.5" customHeight="1" thickBot="1" x14ac:dyDescent="0.3">
      <c r="A4" s="1176"/>
      <c r="B4" s="1174"/>
      <c r="C4" s="1174"/>
      <c r="D4" s="230" t="s">
        <v>84</v>
      </c>
      <c r="E4" s="230" t="s">
        <v>187</v>
      </c>
      <c r="F4" s="10" t="s">
        <v>184</v>
      </c>
      <c r="G4" s="8"/>
    </row>
    <row r="5" spans="1:7" s="4" customFormat="1" ht="12.75" customHeight="1" x14ac:dyDescent="0.25">
      <c r="A5" s="937" t="s">
        <v>85</v>
      </c>
      <c r="B5" s="1168" t="s">
        <v>86</v>
      </c>
      <c r="C5" s="1168"/>
      <c r="D5" s="938">
        <f>SUM(D6:D9)</f>
        <v>357.22</v>
      </c>
      <c r="E5" s="938">
        <f>SUM(E6:E9)</f>
        <v>3830</v>
      </c>
      <c r="F5" s="939">
        <f t="shared" ref="F5:F26" si="0">SUM(D5+E5)</f>
        <v>4187.22</v>
      </c>
      <c r="G5" s="15"/>
    </row>
    <row r="6" spans="1:7" s="4" customFormat="1" ht="12.75" customHeight="1" x14ac:dyDescent="0.25">
      <c r="A6" s="639" t="s">
        <v>87</v>
      </c>
      <c r="B6" s="1169" t="s">
        <v>312</v>
      </c>
      <c r="C6" s="640" t="s">
        <v>88</v>
      </c>
      <c r="D6" s="641">
        <v>5.22</v>
      </c>
      <c r="E6" s="641">
        <v>0</v>
      </c>
      <c r="F6" s="642">
        <f t="shared" si="0"/>
        <v>5.22</v>
      </c>
      <c r="G6" s="15"/>
    </row>
    <row r="7" spans="1:7" s="4" customFormat="1" ht="12.75" customHeight="1" x14ac:dyDescent="0.25">
      <c r="A7" s="639" t="s">
        <v>89</v>
      </c>
      <c r="B7" s="1170"/>
      <c r="C7" s="640" t="s">
        <v>90</v>
      </c>
      <c r="D7" s="641">
        <v>0</v>
      </c>
      <c r="E7" s="641">
        <v>3830</v>
      </c>
      <c r="F7" s="642">
        <f t="shared" si="0"/>
        <v>3830</v>
      </c>
      <c r="G7" s="15"/>
    </row>
    <row r="8" spans="1:7" s="4" customFormat="1" ht="12.75" customHeight="1" x14ac:dyDescent="0.25">
      <c r="A8" s="639" t="s">
        <v>91</v>
      </c>
      <c r="B8" s="1170"/>
      <c r="C8" s="640" t="s">
        <v>92</v>
      </c>
      <c r="D8" s="644">
        <v>352</v>
      </c>
      <c r="E8" s="641">
        <v>0</v>
      </c>
      <c r="F8" s="642">
        <f t="shared" si="0"/>
        <v>352</v>
      </c>
      <c r="G8" s="15"/>
    </row>
    <row r="9" spans="1:7" s="4" customFormat="1" ht="12.75" customHeight="1" x14ac:dyDescent="0.25">
      <c r="A9" s="639" t="s">
        <v>93</v>
      </c>
      <c r="B9" s="1171"/>
      <c r="C9" s="643" t="s">
        <v>94</v>
      </c>
      <c r="D9" s="641">
        <v>0</v>
      </c>
      <c r="E9" s="641">
        <v>0</v>
      </c>
      <c r="F9" s="642">
        <f t="shared" si="0"/>
        <v>0</v>
      </c>
      <c r="G9" s="15"/>
    </row>
    <row r="10" spans="1:7" s="4" customFormat="1" ht="12.75" customHeight="1" x14ac:dyDescent="0.25">
      <c r="A10" s="940" t="s">
        <v>95</v>
      </c>
      <c r="B10" s="1181" t="s">
        <v>96</v>
      </c>
      <c r="C10" s="1182"/>
      <c r="D10" s="938">
        <v>66132</v>
      </c>
      <c r="E10" s="938">
        <v>16540</v>
      </c>
      <c r="F10" s="939">
        <f t="shared" si="0"/>
        <v>82672</v>
      </c>
      <c r="G10" s="15"/>
    </row>
    <row r="11" spans="1:7" s="4" customFormat="1" ht="12.75" customHeight="1" x14ac:dyDescent="0.25">
      <c r="A11" s="940" t="s">
        <v>444</v>
      </c>
      <c r="B11" s="1181" t="s">
        <v>394</v>
      </c>
      <c r="C11" s="1182"/>
      <c r="D11" s="938">
        <f>SUM(D12:D18)</f>
        <v>2922.2</v>
      </c>
      <c r="E11" s="938">
        <f>SUM(E12:E18)</f>
        <v>4137</v>
      </c>
      <c r="F11" s="939">
        <f t="shared" si="0"/>
        <v>7059.2</v>
      </c>
      <c r="G11" s="15"/>
    </row>
    <row r="12" spans="1:7" s="4" customFormat="1" ht="12.75" customHeight="1" x14ac:dyDescent="0.25">
      <c r="A12" s="639" t="s">
        <v>97</v>
      </c>
      <c r="B12" s="1183" t="s">
        <v>312</v>
      </c>
      <c r="C12" s="32" t="s">
        <v>190</v>
      </c>
      <c r="D12" s="644">
        <v>640.20000000000005</v>
      </c>
      <c r="E12" s="644">
        <v>1533</v>
      </c>
      <c r="F12" s="642">
        <f t="shared" si="0"/>
        <v>2173.1999999999998</v>
      </c>
      <c r="G12" s="15"/>
    </row>
    <row r="13" spans="1:7" s="4" customFormat="1" ht="12.75" customHeight="1" x14ac:dyDescent="0.25">
      <c r="A13" s="639" t="s">
        <v>98</v>
      </c>
      <c r="B13" s="1184"/>
      <c r="C13" s="32" t="s">
        <v>189</v>
      </c>
      <c r="D13" s="644">
        <v>0</v>
      </c>
      <c r="E13" s="644">
        <v>185</v>
      </c>
      <c r="F13" s="642">
        <f t="shared" si="0"/>
        <v>185</v>
      </c>
      <c r="G13" s="15"/>
    </row>
    <row r="14" spans="1:7" s="4" customFormat="1" ht="12.75" customHeight="1" x14ac:dyDescent="0.25">
      <c r="A14" s="639" t="s">
        <v>99</v>
      </c>
      <c r="B14" s="1184"/>
      <c r="C14" s="32" t="s">
        <v>109</v>
      </c>
      <c r="D14" s="644">
        <v>1805</v>
      </c>
      <c r="E14" s="644">
        <v>572</v>
      </c>
      <c r="F14" s="642">
        <f t="shared" si="0"/>
        <v>2377</v>
      </c>
      <c r="G14" s="15"/>
    </row>
    <row r="15" spans="1:7" s="4" customFormat="1" ht="12.75" customHeight="1" x14ac:dyDescent="0.25">
      <c r="A15" s="639" t="s">
        <v>100</v>
      </c>
      <c r="B15" s="1184"/>
      <c r="C15" s="32" t="s">
        <v>537</v>
      </c>
      <c r="D15" s="644">
        <v>0</v>
      </c>
      <c r="E15" s="644">
        <v>1729</v>
      </c>
      <c r="F15" s="642">
        <f>SUM(D15+E15)</f>
        <v>1729</v>
      </c>
      <c r="G15" s="15"/>
    </row>
    <row r="16" spans="1:7" s="4" customFormat="1" ht="12.75" customHeight="1" x14ac:dyDescent="0.25">
      <c r="A16" s="639" t="s">
        <v>101</v>
      </c>
      <c r="B16" s="1184"/>
      <c r="C16" s="32" t="s">
        <v>538</v>
      </c>
      <c r="D16" s="644">
        <v>477</v>
      </c>
      <c r="E16" s="644">
        <v>15</v>
      </c>
      <c r="F16" s="642">
        <f>SUM(D16+E16)</f>
        <v>492</v>
      </c>
      <c r="G16" s="15"/>
    </row>
    <row r="17" spans="1:7" s="4" customFormat="1" ht="12.75" customHeight="1" x14ac:dyDescent="0.25">
      <c r="A17" s="639" t="s">
        <v>102</v>
      </c>
      <c r="B17" s="1184"/>
      <c r="C17" s="990" t="s">
        <v>539</v>
      </c>
      <c r="D17" s="644">
        <v>0</v>
      </c>
      <c r="E17" s="644">
        <v>103</v>
      </c>
      <c r="F17" s="642">
        <f t="shared" si="0"/>
        <v>103</v>
      </c>
      <c r="G17" s="15"/>
    </row>
    <row r="18" spans="1:7" s="4" customFormat="1" ht="12.75" customHeight="1" x14ac:dyDescent="0.25">
      <c r="A18" s="639" t="s">
        <v>926</v>
      </c>
      <c r="B18" s="1185"/>
      <c r="C18" s="32" t="s">
        <v>163</v>
      </c>
      <c r="D18" s="644">
        <v>0</v>
      </c>
      <c r="E18" s="644">
        <v>0</v>
      </c>
      <c r="F18" s="642">
        <f t="shared" si="0"/>
        <v>0</v>
      </c>
      <c r="G18" s="15"/>
    </row>
    <row r="19" spans="1:7" s="4" customFormat="1" ht="12.75" customHeight="1" x14ac:dyDescent="0.25">
      <c r="A19" s="940" t="s">
        <v>446</v>
      </c>
      <c r="B19" s="1181" t="s">
        <v>395</v>
      </c>
      <c r="C19" s="1182"/>
      <c r="D19" s="938">
        <f>SUM(D20:D24)</f>
        <v>347</v>
      </c>
      <c r="E19" s="938">
        <f>SUM(E20:E24)</f>
        <v>7153</v>
      </c>
      <c r="F19" s="939">
        <f t="shared" si="0"/>
        <v>7500</v>
      </c>
      <c r="G19" s="15"/>
    </row>
    <row r="20" spans="1:7" s="4" customFormat="1" ht="12.75" customHeight="1" x14ac:dyDescent="0.25">
      <c r="A20" s="639" t="s">
        <v>103</v>
      </c>
      <c r="B20" s="1169" t="s">
        <v>312</v>
      </c>
      <c r="C20" s="645" t="s">
        <v>190</v>
      </c>
      <c r="D20" s="644">
        <v>0</v>
      </c>
      <c r="E20" s="644">
        <v>0</v>
      </c>
      <c r="F20" s="642">
        <f t="shared" si="0"/>
        <v>0</v>
      </c>
      <c r="G20" s="15"/>
    </row>
    <row r="21" spans="1:7" s="4" customFormat="1" ht="12.75" customHeight="1" x14ac:dyDescent="0.25">
      <c r="A21" s="639" t="s">
        <v>104</v>
      </c>
      <c r="B21" s="1170"/>
      <c r="C21" s="645" t="s">
        <v>189</v>
      </c>
      <c r="D21" s="644">
        <v>0</v>
      </c>
      <c r="E21" s="644">
        <v>601</v>
      </c>
      <c r="F21" s="642">
        <f t="shared" si="0"/>
        <v>601</v>
      </c>
      <c r="G21" s="15"/>
    </row>
    <row r="22" spans="1:7" s="4" customFormat="1" ht="12.75" customHeight="1" x14ac:dyDescent="0.25">
      <c r="A22" s="639" t="s">
        <v>105</v>
      </c>
      <c r="B22" s="1170"/>
      <c r="C22" s="645" t="s">
        <v>961</v>
      </c>
      <c r="D22" s="644">
        <v>0</v>
      </c>
      <c r="E22" s="644">
        <v>5745</v>
      </c>
      <c r="F22" s="642">
        <f t="shared" si="0"/>
        <v>5745</v>
      </c>
      <c r="G22" s="15"/>
    </row>
    <row r="23" spans="1:7" s="4" customFormat="1" ht="12.75" customHeight="1" x14ac:dyDescent="0.25">
      <c r="A23" s="639" t="s">
        <v>106</v>
      </c>
      <c r="B23" s="1170"/>
      <c r="C23" s="645" t="s">
        <v>539</v>
      </c>
      <c r="D23" s="644">
        <v>347</v>
      </c>
      <c r="E23" s="644">
        <v>807</v>
      </c>
      <c r="F23" s="642">
        <f t="shared" si="0"/>
        <v>1154</v>
      </c>
      <c r="G23" s="15"/>
    </row>
    <row r="24" spans="1:7" s="4" customFormat="1" ht="12.75" customHeight="1" x14ac:dyDescent="0.25">
      <c r="A24" s="639" t="s">
        <v>107</v>
      </c>
      <c r="B24" s="1171"/>
      <c r="C24" s="645" t="s">
        <v>163</v>
      </c>
      <c r="D24" s="644">
        <v>0</v>
      </c>
      <c r="E24" s="644">
        <v>0</v>
      </c>
      <c r="F24" s="642">
        <f t="shared" si="0"/>
        <v>0</v>
      </c>
      <c r="G24" s="15"/>
    </row>
    <row r="25" spans="1:7" ht="12.75" customHeight="1" x14ac:dyDescent="0.25">
      <c r="A25" s="940" t="s">
        <v>108</v>
      </c>
      <c r="B25" s="1181" t="s">
        <v>396</v>
      </c>
      <c r="C25" s="1182"/>
      <c r="D25" s="938">
        <v>70</v>
      </c>
      <c r="E25" s="938">
        <v>0</v>
      </c>
      <c r="F25" s="939">
        <f t="shared" si="0"/>
        <v>70</v>
      </c>
      <c r="G25" s="15"/>
    </row>
    <row r="26" spans="1:7" ht="12.75" customHeight="1" thickBot="1" x14ac:dyDescent="0.3">
      <c r="A26" s="941" t="s">
        <v>448</v>
      </c>
      <c r="B26" s="1186" t="s">
        <v>397</v>
      </c>
      <c r="C26" s="1187"/>
      <c r="D26" s="942">
        <v>0</v>
      </c>
      <c r="E26" s="942">
        <v>0</v>
      </c>
      <c r="F26" s="943">
        <f t="shared" si="0"/>
        <v>0</v>
      </c>
      <c r="G26" s="15"/>
    </row>
    <row r="27" spans="1:7" x14ac:dyDescent="0.25">
      <c r="A27" s="33"/>
      <c r="B27" s="33"/>
      <c r="C27" s="33"/>
      <c r="D27" s="661"/>
      <c r="E27" s="661"/>
      <c r="F27" s="660"/>
      <c r="G27" s="8"/>
    </row>
    <row r="28" spans="1:7" x14ac:dyDescent="0.25">
      <c r="A28" s="100" t="s">
        <v>311</v>
      </c>
      <c r="B28" s="100"/>
      <c r="C28" s="100"/>
      <c r="D28" s="33"/>
      <c r="E28" s="33"/>
      <c r="F28" s="73"/>
      <c r="G28" s="8"/>
    </row>
    <row r="29" spans="1:7" ht="15.75" customHeight="1" x14ac:dyDescent="0.25">
      <c r="A29" s="1177" t="s">
        <v>358</v>
      </c>
      <c r="B29" s="1177"/>
      <c r="C29" s="1177"/>
      <c r="D29" s="1177"/>
      <c r="E29" s="1177"/>
      <c r="F29" s="1177"/>
      <c r="G29" s="15"/>
    </row>
    <row r="30" spans="1:7" ht="79.5" customHeight="1" x14ac:dyDescent="0.25">
      <c r="A30" s="1078" t="s">
        <v>110</v>
      </c>
      <c r="B30" s="1172"/>
      <c r="C30" s="1172"/>
      <c r="D30" s="1172"/>
      <c r="E30" s="1172"/>
      <c r="F30" s="1172"/>
      <c r="G30" s="1"/>
    </row>
    <row r="31" spans="1:7" ht="81" customHeight="1" x14ac:dyDescent="0.25">
      <c r="A31" s="1166" t="s">
        <v>111</v>
      </c>
      <c r="B31" s="1167"/>
      <c r="C31" s="1167"/>
      <c r="D31" s="1167"/>
      <c r="E31" s="1167"/>
      <c r="F31" s="1167"/>
      <c r="G31" s="1"/>
    </row>
    <row r="32" spans="1:7" ht="80.25" customHeight="1" x14ac:dyDescent="0.25">
      <c r="A32" s="1166" t="s">
        <v>399</v>
      </c>
      <c r="B32" s="1167"/>
      <c r="C32" s="1167"/>
      <c r="D32" s="1167"/>
      <c r="E32" s="1167"/>
      <c r="F32" s="1167"/>
      <c r="G32" s="1"/>
    </row>
    <row r="33" spans="1:7" ht="55.5" customHeight="1" x14ac:dyDescent="0.25">
      <c r="A33" s="1166" t="s">
        <v>1235</v>
      </c>
      <c r="B33" s="1167"/>
      <c r="C33" s="1167"/>
      <c r="D33" s="1167"/>
      <c r="E33" s="1167"/>
      <c r="F33" s="1167"/>
      <c r="G33" s="1"/>
    </row>
    <row r="34" spans="1:7" ht="42" customHeight="1" x14ac:dyDescent="0.25">
      <c r="A34" s="1166" t="s">
        <v>112</v>
      </c>
      <c r="B34" s="1167"/>
      <c r="C34" s="1167"/>
      <c r="D34" s="1167"/>
      <c r="E34" s="1167"/>
      <c r="F34" s="1167"/>
      <c r="G34" s="1"/>
    </row>
    <row r="35" spans="1:7" ht="15.75" customHeight="1" x14ac:dyDescent="0.25">
      <c r="A35" s="1166" t="s">
        <v>1236</v>
      </c>
      <c r="B35" s="1167"/>
      <c r="C35" s="1167"/>
      <c r="D35" s="1167"/>
      <c r="E35" s="1167"/>
      <c r="F35" s="1167"/>
      <c r="G35" s="1"/>
    </row>
    <row r="36" spans="1:7" x14ac:dyDescent="0.25">
      <c r="G36" s="1"/>
    </row>
    <row r="37" spans="1:7" x14ac:dyDescent="0.25">
      <c r="G37" s="1"/>
    </row>
    <row r="38" spans="1:7" x14ac:dyDescent="0.25">
      <c r="G38" s="1"/>
    </row>
    <row r="39" spans="1:7" x14ac:dyDescent="0.25">
      <c r="G39" s="1"/>
    </row>
    <row r="46" spans="1:7" x14ac:dyDescent="0.25">
      <c r="A46" s="2"/>
    </row>
    <row r="47" spans="1:7" x14ac:dyDescent="0.25">
      <c r="A47" s="2"/>
    </row>
  </sheetData>
  <sheetProtection formatRows="0" insertRows="0" deleteRows="0"/>
  <mergeCells count="19">
    <mergeCell ref="B3:C4"/>
    <mergeCell ref="A3:A4"/>
    <mergeCell ref="A29:F29"/>
    <mergeCell ref="D3:F3"/>
    <mergeCell ref="B25:C25"/>
    <mergeCell ref="B10:C10"/>
    <mergeCell ref="B11:C11"/>
    <mergeCell ref="B12:B18"/>
    <mergeCell ref="B19:C19"/>
    <mergeCell ref="B20:B24"/>
    <mergeCell ref="B26:C26"/>
    <mergeCell ref="A34:F34"/>
    <mergeCell ref="A35:F35"/>
    <mergeCell ref="B5:C5"/>
    <mergeCell ref="B6:B9"/>
    <mergeCell ref="A33:F33"/>
    <mergeCell ref="A30:F30"/>
    <mergeCell ref="A31:F31"/>
    <mergeCell ref="A32:F32"/>
  </mergeCells>
  <phoneticPr fontId="48" type="noConversion"/>
  <printOptions horizontalCentered="1"/>
  <pageMargins left="0.59055118110236227" right="0.59055118110236227" top="0.6692913385826772" bottom="0.6692913385826772" header="0.15748031496062992" footer="0.15748031496062992"/>
  <pageSetup paperSize="9" scale="78" orientation="portrait" cellComments="asDisplayed"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zoomScaleNormal="100" workbookViewId="0">
      <selection activeCell="F1" sqref="F1"/>
    </sheetView>
  </sheetViews>
  <sheetFormatPr defaultRowHeight="15" x14ac:dyDescent="0.25"/>
  <cols>
    <col min="1" max="1" width="3.42578125" style="27" customWidth="1"/>
    <col min="2" max="2" width="49.5703125" style="14" customWidth="1"/>
    <col min="3" max="3" width="17.7109375" style="14" customWidth="1"/>
    <col min="4" max="4" width="16.42578125" style="14" customWidth="1"/>
    <col min="5" max="5" width="17.28515625" style="14" customWidth="1"/>
    <col min="6" max="6" width="21.7109375" style="14" customWidth="1"/>
    <col min="7" max="7" width="9.140625" style="14"/>
    <col min="8" max="8" width="9.140625" style="136"/>
    <col min="9" max="16384" width="9.140625" style="14"/>
  </cols>
  <sheetData>
    <row r="1" spans="1:6" ht="15.75" x14ac:dyDescent="0.25">
      <c r="A1" s="667" t="s">
        <v>1237</v>
      </c>
      <c r="B1" s="7"/>
      <c r="C1" s="8"/>
      <c r="D1" s="8"/>
      <c r="E1" s="8"/>
    </row>
    <row r="2" spans="1:6" ht="15.75" thickBot="1" x14ac:dyDescent="0.3">
      <c r="A2" s="26"/>
      <c r="B2" s="8"/>
      <c r="C2" s="9"/>
      <c r="D2" s="8"/>
      <c r="E2" s="8"/>
      <c r="F2" s="164" t="s">
        <v>269</v>
      </c>
    </row>
    <row r="3" spans="1:6" ht="26.25" customHeight="1" x14ac:dyDescent="0.25">
      <c r="A3" s="1189" t="s">
        <v>159</v>
      </c>
      <c r="B3" s="1191" t="s">
        <v>191</v>
      </c>
      <c r="C3" s="74" t="s">
        <v>347</v>
      </c>
      <c r="D3" s="74" t="s">
        <v>346</v>
      </c>
      <c r="E3" s="557" t="s">
        <v>345</v>
      </c>
      <c r="F3" s="558" t="s">
        <v>725</v>
      </c>
    </row>
    <row r="4" spans="1:6" ht="12.75" customHeight="1" thickBot="1" x14ac:dyDescent="0.3">
      <c r="A4" s="1190"/>
      <c r="B4" s="1192"/>
      <c r="C4" s="293" t="s">
        <v>237</v>
      </c>
      <c r="D4" s="293" t="s">
        <v>238</v>
      </c>
      <c r="E4" s="170" t="s">
        <v>239</v>
      </c>
      <c r="F4" s="171" t="s">
        <v>240</v>
      </c>
    </row>
    <row r="5" spans="1:6" ht="21" customHeight="1" x14ac:dyDescent="0.25">
      <c r="A5" s="944">
        <v>1</v>
      </c>
      <c r="B5" s="945" t="s">
        <v>393</v>
      </c>
      <c r="C5" s="946">
        <f>SUM(C6:C9)</f>
        <v>59065.170000000006</v>
      </c>
      <c r="D5" s="947">
        <f>SUM(D6:D9)</f>
        <v>913</v>
      </c>
      <c r="E5" s="947">
        <f>SUM(E6:E9)</f>
        <v>3233</v>
      </c>
      <c r="F5" s="948">
        <v>0</v>
      </c>
    </row>
    <row r="6" spans="1:6" ht="12.75" customHeight="1" x14ac:dyDescent="0.25">
      <c r="A6" s="168">
        <v>2</v>
      </c>
      <c r="B6" s="440" t="s">
        <v>192</v>
      </c>
      <c r="C6" s="631">
        <v>1405.01</v>
      </c>
      <c r="D6" s="144">
        <v>0</v>
      </c>
      <c r="E6" s="584">
        <v>2791</v>
      </c>
      <c r="F6" s="570" t="s">
        <v>139</v>
      </c>
    </row>
    <row r="7" spans="1:6" ht="12.75" customHeight="1" x14ac:dyDescent="0.25">
      <c r="A7" s="168">
        <v>3</v>
      </c>
      <c r="B7" s="261" t="s">
        <v>270</v>
      </c>
      <c r="C7" s="144">
        <v>0</v>
      </c>
      <c r="D7" s="614">
        <v>813</v>
      </c>
      <c r="E7" s="584">
        <v>111</v>
      </c>
      <c r="F7" s="691" t="s">
        <v>1262</v>
      </c>
    </row>
    <row r="8" spans="1:6" ht="12.75" customHeight="1" x14ac:dyDescent="0.25">
      <c r="A8" s="168">
        <v>4</v>
      </c>
      <c r="B8" s="261" t="s">
        <v>271</v>
      </c>
      <c r="C8" s="144">
        <v>0</v>
      </c>
      <c r="D8" s="614">
        <v>100</v>
      </c>
      <c r="E8" s="584">
        <v>42</v>
      </c>
      <c r="F8" s="691" t="s">
        <v>1259</v>
      </c>
    </row>
    <row r="9" spans="1:6" ht="12.75" customHeight="1" x14ac:dyDescent="0.25">
      <c r="A9" s="168">
        <v>5</v>
      </c>
      <c r="B9" s="262" t="s">
        <v>193</v>
      </c>
      <c r="C9" s="614">
        <v>57660.160000000003</v>
      </c>
      <c r="D9" s="144">
        <v>0</v>
      </c>
      <c r="E9" s="584">
        <v>289</v>
      </c>
      <c r="F9" s="603">
        <v>199516</v>
      </c>
    </row>
    <row r="10" spans="1:6" ht="21" customHeight="1" x14ac:dyDescent="0.25">
      <c r="A10" s="949">
        <v>6</v>
      </c>
      <c r="B10" s="950" t="s">
        <v>592</v>
      </c>
      <c r="C10" s="951">
        <f>SUM(C11:C14)</f>
        <v>5084</v>
      </c>
      <c r="D10" s="951">
        <f>SUM(D11:D14)</f>
        <v>0</v>
      </c>
      <c r="E10" s="951">
        <f>SUM(E11:E14)</f>
        <v>5130</v>
      </c>
      <c r="F10" s="952">
        <v>0</v>
      </c>
    </row>
    <row r="11" spans="1:6" ht="12.75" customHeight="1" x14ac:dyDescent="0.25">
      <c r="A11" s="168">
        <v>7</v>
      </c>
      <c r="B11" s="263" t="s">
        <v>273</v>
      </c>
      <c r="C11" s="915">
        <v>4417</v>
      </c>
      <c r="D11" s="144">
        <v>0</v>
      </c>
      <c r="E11" s="921">
        <v>1722</v>
      </c>
      <c r="F11" s="924">
        <v>2565</v>
      </c>
    </row>
    <row r="12" spans="1:6" ht="12.75" customHeight="1" x14ac:dyDescent="0.25">
      <c r="A12" s="168">
        <v>8</v>
      </c>
      <c r="B12" s="154" t="s">
        <v>272</v>
      </c>
      <c r="C12" s="915">
        <v>154</v>
      </c>
      <c r="D12" s="144">
        <v>0</v>
      </c>
      <c r="E12" s="921">
        <v>893</v>
      </c>
      <c r="F12" s="923" t="s">
        <v>356</v>
      </c>
    </row>
    <row r="13" spans="1:6" ht="12.75" customHeight="1" x14ac:dyDescent="0.25">
      <c r="A13" s="168">
        <v>9</v>
      </c>
      <c r="B13" s="916" t="s">
        <v>962</v>
      </c>
      <c r="C13" s="915">
        <v>294</v>
      </c>
      <c r="D13" s="144">
        <v>0</v>
      </c>
      <c r="E13" s="921">
        <v>1640</v>
      </c>
      <c r="F13" s="919" t="s">
        <v>1218</v>
      </c>
    </row>
    <row r="14" spans="1:6" ht="12.75" customHeight="1" thickBot="1" x14ac:dyDescent="0.3">
      <c r="A14" s="169">
        <v>10</v>
      </c>
      <c r="B14" s="917" t="s">
        <v>1219</v>
      </c>
      <c r="C14" s="918">
        <v>219</v>
      </c>
      <c r="D14" s="153">
        <v>0</v>
      </c>
      <c r="E14" s="922">
        <v>875</v>
      </c>
      <c r="F14" s="920" t="s">
        <v>1218</v>
      </c>
    </row>
    <row r="15" spans="1:6" ht="17.25" customHeight="1" thickBot="1" x14ac:dyDescent="0.3">
      <c r="A15" s="225">
        <v>11</v>
      </c>
      <c r="B15" s="224" t="s">
        <v>285</v>
      </c>
      <c r="C15" s="615">
        <f>C5+C10</f>
        <v>64149.170000000006</v>
      </c>
      <c r="D15" s="615">
        <f>D5+D10</f>
        <v>913</v>
      </c>
      <c r="E15" s="615">
        <f>E5+E10</f>
        <v>8363</v>
      </c>
      <c r="F15" s="226">
        <v>0</v>
      </c>
    </row>
    <row r="16" spans="1:6" ht="12.75" customHeight="1" x14ac:dyDescent="0.25">
      <c r="A16" s="145"/>
      <c r="B16" s="112"/>
      <c r="C16" s="165"/>
      <c r="D16" s="165"/>
      <c r="E16" s="166"/>
      <c r="F16" s="33"/>
    </row>
    <row r="17" spans="1:6" ht="12.75" customHeight="1" x14ac:dyDescent="0.25">
      <c r="A17" s="81" t="s">
        <v>311</v>
      </c>
      <c r="B17" s="256"/>
      <c r="C17" s="257"/>
      <c r="D17" s="257"/>
      <c r="E17" s="258"/>
      <c r="F17" s="81"/>
    </row>
    <row r="18" spans="1:6" ht="24.75" customHeight="1" x14ac:dyDescent="0.25">
      <c r="A18" s="1188" t="s">
        <v>113</v>
      </c>
      <c r="B18" s="1188"/>
      <c r="C18" s="1188"/>
      <c r="D18" s="1188"/>
      <c r="E18" s="1188"/>
      <c r="F18" s="1188"/>
    </row>
    <row r="19" spans="1:6" ht="12.75" customHeight="1" x14ac:dyDescent="0.25">
      <c r="A19" s="1193" t="s">
        <v>628</v>
      </c>
      <c r="B19" s="1193"/>
      <c r="C19" s="1193"/>
      <c r="D19" s="1193"/>
      <c r="E19" s="1193"/>
      <c r="F19" s="1193"/>
    </row>
    <row r="20" spans="1:6" ht="26.25" customHeight="1" x14ac:dyDescent="0.25">
      <c r="A20" s="1188" t="s">
        <v>114</v>
      </c>
      <c r="B20" s="1188"/>
      <c r="C20" s="1188"/>
      <c r="D20" s="1188"/>
      <c r="E20" s="1188"/>
      <c r="F20" s="1188"/>
    </row>
    <row r="21" spans="1:6" ht="15" customHeight="1" x14ac:dyDescent="0.25">
      <c r="A21" s="1194" t="s">
        <v>1215</v>
      </c>
      <c r="B21" s="1194"/>
      <c r="C21" s="1194"/>
      <c r="D21" s="1194"/>
      <c r="E21" s="1194"/>
      <c r="F21" s="1194"/>
    </row>
    <row r="22" spans="1:6" ht="27.75" customHeight="1" x14ac:dyDescent="0.25">
      <c r="A22" s="1188" t="s">
        <v>593</v>
      </c>
      <c r="B22" s="1188"/>
      <c r="C22" s="1188"/>
      <c r="D22" s="1188"/>
      <c r="E22" s="1188"/>
      <c r="F22" s="1188"/>
    </row>
    <row r="23" spans="1:6" ht="12.75" customHeight="1" x14ac:dyDescent="0.25">
      <c r="A23" s="228"/>
      <c r="B23" s="227"/>
      <c r="C23" s="227"/>
      <c r="D23" s="227"/>
      <c r="E23" s="227"/>
      <c r="F23" s="227"/>
    </row>
    <row r="24" spans="1:6" ht="12.75" customHeight="1" x14ac:dyDescent="0.25">
      <c r="A24" s="228" t="s">
        <v>376</v>
      </c>
      <c r="B24" s="227"/>
      <c r="C24" s="227"/>
      <c r="D24" s="227"/>
      <c r="E24" s="227"/>
      <c r="F24" s="227"/>
    </row>
    <row r="25" spans="1:6" x14ac:dyDescent="0.25">
      <c r="A25" s="228" t="s">
        <v>1238</v>
      </c>
      <c r="B25" s="260"/>
      <c r="C25" s="259"/>
      <c r="D25" s="259"/>
      <c r="E25" s="259"/>
      <c r="F25" s="84"/>
    </row>
    <row r="26" spans="1:6" x14ac:dyDescent="0.25">
      <c r="A26" s="228" t="s">
        <v>1239</v>
      </c>
      <c r="B26" s="8"/>
      <c r="C26" s="167"/>
      <c r="D26" s="8"/>
      <c r="E26" s="8"/>
    </row>
    <row r="27" spans="1:6" x14ac:dyDescent="0.25">
      <c r="A27" s="228"/>
    </row>
  </sheetData>
  <protectedRanges>
    <protectedRange sqref="C7:C9 C16:C17 C11:C14" name="Oblast1"/>
  </protectedRanges>
  <mergeCells count="7">
    <mergeCell ref="A22:F22"/>
    <mergeCell ref="A20:F20"/>
    <mergeCell ref="A18:F18"/>
    <mergeCell ref="A3:A4"/>
    <mergeCell ref="B3:B4"/>
    <mergeCell ref="A19:F19"/>
    <mergeCell ref="A21:F21"/>
  </mergeCells>
  <phoneticPr fontId="48" type="noConversion"/>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1"/>
  <headerFooter alignWithMargins="0"/>
  <ignoredErrors>
    <ignoredError sqref="C5 C10 C7:C8 E5 E10"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7"/>
  <sheetViews>
    <sheetView showGridLines="0" zoomScaleNormal="100" workbookViewId="0">
      <selection activeCell="G1" sqref="G1"/>
    </sheetView>
  </sheetViews>
  <sheetFormatPr defaultRowHeight="12.75" x14ac:dyDescent="0.25"/>
  <cols>
    <col min="1" max="1" width="3.85546875" style="14" customWidth="1"/>
    <col min="2" max="2" width="7.42578125" style="84" customWidth="1"/>
    <col min="3" max="3" width="10.7109375" style="84" customWidth="1"/>
    <col min="4" max="4" width="16.28515625" style="84" customWidth="1"/>
    <col min="5" max="8" width="10" style="84" customWidth="1"/>
    <col min="9" max="26" width="10" style="14" customWidth="1"/>
    <col min="27" max="16384" width="9.140625" style="14"/>
  </cols>
  <sheetData>
    <row r="1" spans="1:42" ht="15.75" x14ac:dyDescent="0.25">
      <c r="A1" s="20" t="s">
        <v>1240</v>
      </c>
      <c r="B1" s="77"/>
      <c r="C1" s="77"/>
      <c r="D1" s="77"/>
      <c r="E1" s="77"/>
      <c r="F1" s="77"/>
      <c r="G1" s="77"/>
      <c r="H1" s="77"/>
      <c r="I1" s="71"/>
      <c r="J1" s="71"/>
      <c r="K1" s="71"/>
      <c r="L1" s="71"/>
      <c r="M1" s="71"/>
      <c r="N1" s="71"/>
      <c r="O1" s="71"/>
      <c r="P1" s="33"/>
      <c r="Q1" s="33"/>
      <c r="R1" s="33"/>
      <c r="S1" s="33"/>
      <c r="T1" s="33"/>
      <c r="U1" s="33"/>
      <c r="V1" s="33"/>
      <c r="W1" s="8"/>
      <c r="X1" s="8"/>
    </row>
    <row r="2" spans="1:42" s="136" customFormat="1" ht="15" customHeight="1" x14ac:dyDescent="0.25"/>
    <row r="3" spans="1:42" s="136" customFormat="1" ht="15" customHeight="1" x14ac:dyDescent="0.25">
      <c r="A3" s="676" t="s">
        <v>979</v>
      </c>
    </row>
    <row r="4" spans="1:42" s="136" customFormat="1" ht="15" customHeight="1" thickBot="1" x14ac:dyDescent="0.3">
      <c r="R4" s="71"/>
      <c r="Z4" s="392" t="s">
        <v>186</v>
      </c>
    </row>
    <row r="5" spans="1:42" ht="28.5" customHeight="1" thickBot="1" x14ac:dyDescent="0.3">
      <c r="A5" s="1218" t="s">
        <v>159</v>
      </c>
      <c r="B5" s="1246" t="s">
        <v>195</v>
      </c>
      <c r="C5" s="1247"/>
      <c r="D5" s="1248"/>
      <c r="E5" s="1243" t="s">
        <v>308</v>
      </c>
      <c r="F5" s="1244"/>
      <c r="G5" s="1244"/>
      <c r="H5" s="1244"/>
      <c r="I5" s="1244"/>
      <c r="J5" s="1244"/>
      <c r="K5" s="1244"/>
      <c r="L5" s="1244"/>
      <c r="M5" s="1244"/>
      <c r="N5" s="1244"/>
      <c r="O5" s="1244"/>
      <c r="P5" s="1244"/>
      <c r="Q5" s="1244"/>
      <c r="R5" s="1244"/>
      <c r="S5" s="1244"/>
      <c r="T5" s="1244"/>
      <c r="U5" s="1244"/>
      <c r="V5" s="1244"/>
      <c r="W5" s="1244"/>
      <c r="X5" s="1244"/>
      <c r="Y5" s="1244"/>
      <c r="Z5" s="1245"/>
      <c r="AA5" s="136"/>
      <c r="AB5" s="136"/>
      <c r="AC5" s="136"/>
      <c r="AD5" s="136"/>
      <c r="AE5" s="136"/>
      <c r="AF5" s="136"/>
      <c r="AG5" s="136"/>
      <c r="AH5" s="136"/>
      <c r="AI5" s="136"/>
      <c r="AJ5" s="136"/>
      <c r="AK5" s="136"/>
      <c r="AL5" s="33"/>
      <c r="AM5" s="8"/>
      <c r="AN5" s="8"/>
    </row>
    <row r="6" spans="1:42" ht="19.5" customHeight="1" x14ac:dyDescent="0.25">
      <c r="A6" s="1219"/>
      <c r="B6" s="1249"/>
      <c r="C6" s="1250"/>
      <c r="D6" s="1251"/>
      <c r="E6" s="1227" t="s">
        <v>299</v>
      </c>
      <c r="F6" s="1228"/>
      <c r="G6" s="1228"/>
      <c r="H6" s="1229"/>
      <c r="I6" s="1227" t="s">
        <v>526</v>
      </c>
      <c r="J6" s="1228"/>
      <c r="K6" s="1228"/>
      <c r="L6" s="1229"/>
      <c r="M6" s="1227" t="s">
        <v>296</v>
      </c>
      <c r="N6" s="1228"/>
      <c r="O6" s="1228"/>
      <c r="P6" s="1228"/>
      <c r="Q6" s="1228"/>
      <c r="R6" s="1229"/>
      <c r="S6" s="1264" t="s">
        <v>294</v>
      </c>
      <c r="T6" s="1265"/>
      <c r="U6" s="1264" t="s">
        <v>187</v>
      </c>
      <c r="V6" s="1265"/>
      <c r="W6" s="1264" t="s">
        <v>297</v>
      </c>
      <c r="X6" s="1265"/>
      <c r="Y6" s="1239" t="s">
        <v>293</v>
      </c>
      <c r="Z6" s="1240"/>
      <c r="AA6" s="136"/>
      <c r="AB6" s="136"/>
      <c r="AC6" s="136"/>
      <c r="AD6" s="136"/>
      <c r="AE6" s="136"/>
      <c r="AF6" s="136"/>
      <c r="AG6" s="136"/>
      <c r="AH6" s="136"/>
      <c r="AI6" s="136"/>
      <c r="AJ6" s="136"/>
      <c r="AK6" s="136"/>
      <c r="AL6" s="136"/>
      <c r="AM6" s="136"/>
      <c r="AN6" s="33"/>
      <c r="AO6" s="8"/>
      <c r="AP6" s="8"/>
    </row>
    <row r="7" spans="1:42" ht="26.25" customHeight="1" x14ac:dyDescent="0.25">
      <c r="A7" s="1219"/>
      <c r="B7" s="1249"/>
      <c r="C7" s="1250"/>
      <c r="D7" s="1251"/>
      <c r="E7" s="1256" t="s">
        <v>295</v>
      </c>
      <c r="F7" s="1257"/>
      <c r="G7" s="1232" t="s">
        <v>301</v>
      </c>
      <c r="H7" s="1233"/>
      <c r="I7" s="1256" t="s">
        <v>492</v>
      </c>
      <c r="J7" s="1257"/>
      <c r="K7" s="1232" t="s">
        <v>302</v>
      </c>
      <c r="L7" s="1233"/>
      <c r="M7" s="1256" t="s">
        <v>309</v>
      </c>
      <c r="N7" s="1257"/>
      <c r="O7" s="1232" t="s">
        <v>310</v>
      </c>
      <c r="P7" s="1257"/>
      <c r="Q7" s="1232" t="s">
        <v>304</v>
      </c>
      <c r="R7" s="1233"/>
      <c r="S7" s="1266"/>
      <c r="T7" s="1267"/>
      <c r="U7" s="1266"/>
      <c r="V7" s="1267"/>
      <c r="W7" s="1266"/>
      <c r="X7" s="1267"/>
      <c r="Y7" s="1241"/>
      <c r="Z7" s="1242"/>
      <c r="AA7" s="136"/>
      <c r="AB7" s="136"/>
      <c r="AC7" s="136"/>
      <c r="AD7" s="136"/>
      <c r="AE7" s="136"/>
      <c r="AF7" s="136"/>
      <c r="AG7" s="136"/>
      <c r="AH7" s="136"/>
      <c r="AI7" s="136"/>
      <c r="AJ7" s="136"/>
      <c r="AK7" s="136"/>
      <c r="AL7" s="136"/>
      <c r="AM7" s="33"/>
      <c r="AN7" s="8"/>
      <c r="AO7" s="8"/>
    </row>
    <row r="8" spans="1:42" s="27" customFormat="1" ht="18.75" customHeight="1" thickBot="1" x14ac:dyDescent="0.3">
      <c r="A8" s="1220"/>
      <c r="B8" s="1252"/>
      <c r="C8" s="1253"/>
      <c r="D8" s="1254"/>
      <c r="E8" s="69" t="s">
        <v>194</v>
      </c>
      <c r="F8" s="134" t="s">
        <v>467</v>
      </c>
      <c r="G8" s="130" t="s">
        <v>194</v>
      </c>
      <c r="H8" s="131" t="s">
        <v>467</v>
      </c>
      <c r="I8" s="69" t="s">
        <v>194</v>
      </c>
      <c r="J8" s="130" t="s">
        <v>467</v>
      </c>
      <c r="K8" s="130" t="s">
        <v>194</v>
      </c>
      <c r="L8" s="131" t="s">
        <v>467</v>
      </c>
      <c r="M8" s="69" t="s">
        <v>194</v>
      </c>
      <c r="N8" s="130" t="s">
        <v>467</v>
      </c>
      <c r="O8" s="130" t="s">
        <v>194</v>
      </c>
      <c r="P8" s="130" t="s">
        <v>467</v>
      </c>
      <c r="Q8" s="130" t="s">
        <v>194</v>
      </c>
      <c r="R8" s="131" t="s">
        <v>467</v>
      </c>
      <c r="S8" s="69" t="s">
        <v>194</v>
      </c>
      <c r="T8" s="131" t="s">
        <v>467</v>
      </c>
      <c r="U8" s="69" t="s">
        <v>194</v>
      </c>
      <c r="V8" s="131" t="s">
        <v>467</v>
      </c>
      <c r="W8" s="69" t="s">
        <v>194</v>
      </c>
      <c r="X8" s="131" t="s">
        <v>467</v>
      </c>
      <c r="Y8" s="953" t="s">
        <v>194</v>
      </c>
      <c r="Z8" s="954" t="s">
        <v>467</v>
      </c>
      <c r="AA8" s="139"/>
      <c r="AB8" s="139"/>
      <c r="AC8" s="139"/>
      <c r="AD8" s="139"/>
      <c r="AE8" s="139"/>
      <c r="AF8" s="139"/>
      <c r="AG8" s="139"/>
      <c r="AH8" s="139"/>
      <c r="AI8" s="139"/>
      <c r="AJ8" s="139"/>
      <c r="AK8" s="139"/>
      <c r="AL8" s="139"/>
      <c r="AM8" s="145"/>
      <c r="AN8" s="26"/>
      <c r="AO8" s="26"/>
    </row>
    <row r="9" spans="1:42" ht="15" customHeight="1" x14ac:dyDescent="0.25">
      <c r="A9" s="111">
        <v>1</v>
      </c>
      <c r="B9" s="1209" t="s">
        <v>303</v>
      </c>
      <c r="C9" s="1258" t="s">
        <v>292</v>
      </c>
      <c r="D9" s="1259"/>
      <c r="E9" s="772">
        <v>79922</v>
      </c>
      <c r="F9" s="773">
        <v>0</v>
      </c>
      <c r="G9" s="774">
        <v>16500</v>
      </c>
      <c r="H9" s="775">
        <v>0</v>
      </c>
      <c r="I9" s="772">
        <v>2067</v>
      </c>
      <c r="J9" s="774">
        <v>0</v>
      </c>
      <c r="K9" s="774">
        <v>0</v>
      </c>
      <c r="L9" s="775">
        <v>0</v>
      </c>
      <c r="M9" s="772">
        <v>1341</v>
      </c>
      <c r="N9" s="774">
        <v>0</v>
      </c>
      <c r="O9" s="774">
        <v>117</v>
      </c>
      <c r="P9" s="774">
        <v>0</v>
      </c>
      <c r="Q9" s="774">
        <v>0</v>
      </c>
      <c r="R9" s="775">
        <v>0</v>
      </c>
      <c r="S9" s="772">
        <v>0</v>
      </c>
      <c r="T9" s="775">
        <v>0</v>
      </c>
      <c r="U9" s="772">
        <v>1627</v>
      </c>
      <c r="V9" s="775">
        <v>0</v>
      </c>
      <c r="W9" s="776">
        <v>20091</v>
      </c>
      <c r="X9" s="777">
        <v>0</v>
      </c>
      <c r="Y9" s="955">
        <f t="shared" ref="Y9:Z13" si="0">SUM(E9+G9+I9+K9+M9+O9+Q9+S9+U9+W9)</f>
        <v>121665</v>
      </c>
      <c r="Z9" s="956">
        <f t="shared" si="0"/>
        <v>0</v>
      </c>
      <c r="AA9" s="688"/>
      <c r="AB9" s="136"/>
      <c r="AC9" s="136"/>
      <c r="AD9" s="136"/>
      <c r="AE9" s="136"/>
      <c r="AF9" s="136"/>
      <c r="AG9" s="33"/>
      <c r="AH9" s="8"/>
      <c r="AI9" s="8"/>
    </row>
    <row r="10" spans="1:42" ht="15" customHeight="1" x14ac:dyDescent="0.25">
      <c r="A10" s="111">
        <v>2</v>
      </c>
      <c r="B10" s="1255"/>
      <c r="C10" s="1262" t="s">
        <v>197</v>
      </c>
      <c r="D10" s="1263"/>
      <c r="E10" s="778">
        <v>89</v>
      </c>
      <c r="F10" s="779">
        <v>0</v>
      </c>
      <c r="G10" s="780">
        <v>1227</v>
      </c>
      <c r="H10" s="781">
        <v>0</v>
      </c>
      <c r="I10" s="778">
        <v>801</v>
      </c>
      <c r="J10" s="780">
        <v>0</v>
      </c>
      <c r="K10" s="780">
        <v>0</v>
      </c>
      <c r="L10" s="781">
        <v>0</v>
      </c>
      <c r="M10" s="778">
        <v>31</v>
      </c>
      <c r="N10" s="780">
        <v>35</v>
      </c>
      <c r="O10" s="780">
        <v>2562</v>
      </c>
      <c r="P10" s="780">
        <v>0</v>
      </c>
      <c r="Q10" s="780">
        <v>0</v>
      </c>
      <c r="R10" s="781">
        <v>0</v>
      </c>
      <c r="S10" s="778">
        <v>0</v>
      </c>
      <c r="T10" s="781">
        <v>0</v>
      </c>
      <c r="U10" s="778">
        <v>14</v>
      </c>
      <c r="V10" s="781">
        <v>0</v>
      </c>
      <c r="W10" s="782">
        <v>41</v>
      </c>
      <c r="X10" s="783">
        <v>0</v>
      </c>
      <c r="Y10" s="957">
        <f t="shared" si="0"/>
        <v>4765</v>
      </c>
      <c r="Z10" s="958">
        <f t="shared" si="0"/>
        <v>35</v>
      </c>
      <c r="AA10" s="136"/>
      <c r="AB10" s="136"/>
      <c r="AC10" s="136"/>
      <c r="AD10" s="136"/>
      <c r="AE10" s="136"/>
      <c r="AF10" s="136"/>
      <c r="AG10" s="33"/>
      <c r="AH10" s="8"/>
      <c r="AI10" s="8"/>
    </row>
    <row r="11" spans="1:42" ht="15" customHeight="1" x14ac:dyDescent="0.25">
      <c r="A11" s="78">
        <v>3</v>
      </c>
      <c r="B11" s="1255"/>
      <c r="C11" s="1260" t="s">
        <v>163</v>
      </c>
      <c r="D11" s="1261"/>
      <c r="E11" s="778">
        <v>53538</v>
      </c>
      <c r="F11" s="779">
        <v>2370</v>
      </c>
      <c r="G11" s="780">
        <v>3369</v>
      </c>
      <c r="H11" s="781">
        <v>278</v>
      </c>
      <c r="I11" s="778">
        <v>3113</v>
      </c>
      <c r="J11" s="780">
        <v>1329</v>
      </c>
      <c r="K11" s="780">
        <v>0</v>
      </c>
      <c r="L11" s="781">
        <v>0</v>
      </c>
      <c r="M11" s="778">
        <v>1014</v>
      </c>
      <c r="N11" s="780">
        <v>2225</v>
      </c>
      <c r="O11" s="780">
        <v>362</v>
      </c>
      <c r="P11" s="780">
        <v>0</v>
      </c>
      <c r="Q11" s="780">
        <v>0</v>
      </c>
      <c r="R11" s="781">
        <v>0</v>
      </c>
      <c r="S11" s="778">
        <v>0</v>
      </c>
      <c r="T11" s="781">
        <v>0</v>
      </c>
      <c r="U11" s="778">
        <v>2535</v>
      </c>
      <c r="V11" s="781">
        <v>200</v>
      </c>
      <c r="W11" s="782">
        <v>17191</v>
      </c>
      <c r="X11" s="783">
        <v>1351</v>
      </c>
      <c r="Y11" s="957">
        <f t="shared" si="0"/>
        <v>81122</v>
      </c>
      <c r="Z11" s="958">
        <f t="shared" si="0"/>
        <v>7753</v>
      </c>
      <c r="AA11" s="136"/>
      <c r="AB11" s="136"/>
      <c r="AC11" s="136"/>
      <c r="AD11" s="136"/>
      <c r="AE11" s="136"/>
      <c r="AF11" s="136"/>
      <c r="AG11" s="33"/>
      <c r="AH11" s="8"/>
      <c r="AI11" s="8"/>
    </row>
    <row r="12" spans="1:42" ht="15" customHeight="1" x14ac:dyDescent="0.25">
      <c r="A12" s="78">
        <v>4</v>
      </c>
      <c r="B12" s="1236" t="s">
        <v>196</v>
      </c>
      <c r="C12" s="1237"/>
      <c r="D12" s="1238"/>
      <c r="E12" s="778">
        <v>0</v>
      </c>
      <c r="F12" s="779">
        <v>0</v>
      </c>
      <c r="G12" s="780">
        <v>0</v>
      </c>
      <c r="H12" s="781">
        <v>0</v>
      </c>
      <c r="I12" s="778">
        <v>0</v>
      </c>
      <c r="J12" s="780">
        <v>0</v>
      </c>
      <c r="K12" s="780">
        <v>0</v>
      </c>
      <c r="L12" s="781">
        <v>0</v>
      </c>
      <c r="M12" s="778">
        <v>0</v>
      </c>
      <c r="N12" s="780">
        <v>0</v>
      </c>
      <c r="O12" s="780">
        <v>0</v>
      </c>
      <c r="P12" s="780">
        <v>0</v>
      </c>
      <c r="Q12" s="780">
        <v>0</v>
      </c>
      <c r="R12" s="781">
        <v>0</v>
      </c>
      <c r="S12" s="778">
        <v>0</v>
      </c>
      <c r="T12" s="781">
        <v>0</v>
      </c>
      <c r="U12" s="778">
        <v>218</v>
      </c>
      <c r="V12" s="781">
        <v>0</v>
      </c>
      <c r="W12" s="782">
        <v>2797</v>
      </c>
      <c r="X12" s="783">
        <v>31</v>
      </c>
      <c r="Y12" s="957">
        <f t="shared" si="0"/>
        <v>3015</v>
      </c>
      <c r="Z12" s="958">
        <f t="shared" si="0"/>
        <v>31</v>
      </c>
      <c r="AA12" s="136"/>
      <c r="AB12" s="136"/>
      <c r="AC12" s="136"/>
      <c r="AD12" s="136"/>
      <c r="AE12" s="136"/>
      <c r="AF12" s="136"/>
      <c r="AG12" s="33"/>
      <c r="AH12" s="8"/>
      <c r="AI12" s="8"/>
    </row>
    <row r="13" spans="1:42" ht="15" customHeight="1" thickBot="1" x14ac:dyDescent="0.3">
      <c r="A13" s="503">
        <v>5</v>
      </c>
      <c r="B13" s="1204" t="s">
        <v>43</v>
      </c>
      <c r="C13" s="1205"/>
      <c r="D13" s="1206"/>
      <c r="E13" s="784">
        <v>766</v>
      </c>
      <c r="F13" s="785">
        <v>20</v>
      </c>
      <c r="G13" s="786">
        <v>0</v>
      </c>
      <c r="H13" s="787">
        <v>0</v>
      </c>
      <c r="I13" s="784">
        <v>0</v>
      </c>
      <c r="J13" s="786">
        <v>0</v>
      </c>
      <c r="K13" s="786">
        <v>0</v>
      </c>
      <c r="L13" s="787">
        <v>0</v>
      </c>
      <c r="M13" s="784">
        <v>0</v>
      </c>
      <c r="N13" s="786">
        <v>0</v>
      </c>
      <c r="O13" s="786">
        <v>0</v>
      </c>
      <c r="P13" s="786">
        <v>0</v>
      </c>
      <c r="Q13" s="786">
        <v>0</v>
      </c>
      <c r="R13" s="787">
        <v>0</v>
      </c>
      <c r="S13" s="788">
        <v>0</v>
      </c>
      <c r="T13" s="789">
        <v>0</v>
      </c>
      <c r="U13" s="788">
        <v>42297</v>
      </c>
      <c r="V13" s="789">
        <v>2162</v>
      </c>
      <c r="W13" s="790">
        <v>0</v>
      </c>
      <c r="X13" s="789">
        <v>0</v>
      </c>
      <c r="Y13" s="959">
        <f t="shared" si="0"/>
        <v>43063</v>
      </c>
      <c r="Z13" s="960">
        <f t="shared" si="0"/>
        <v>2182</v>
      </c>
      <c r="AA13" s="136"/>
      <c r="AB13" s="136"/>
      <c r="AC13" s="136"/>
      <c r="AD13" s="136"/>
      <c r="AE13" s="33"/>
      <c r="AF13" s="8"/>
      <c r="AG13" s="8"/>
    </row>
    <row r="14" spans="1:42" s="70" customFormat="1" ht="15" customHeight="1" thickBot="1" x14ac:dyDescent="0.3">
      <c r="A14" s="62">
        <v>6</v>
      </c>
      <c r="B14" s="1221" t="s">
        <v>293</v>
      </c>
      <c r="C14" s="1222"/>
      <c r="D14" s="1223"/>
      <c r="E14" s="791">
        <f>SUM(E9:E13)</f>
        <v>134315</v>
      </c>
      <c r="F14" s="792">
        <f t="shared" ref="F14:X14" si="1">SUM(F9:F13)</f>
        <v>2390</v>
      </c>
      <c r="G14" s="793">
        <f t="shared" si="1"/>
        <v>21096</v>
      </c>
      <c r="H14" s="794">
        <f t="shared" si="1"/>
        <v>278</v>
      </c>
      <c r="I14" s="791">
        <f t="shared" si="1"/>
        <v>5981</v>
      </c>
      <c r="J14" s="793">
        <f t="shared" si="1"/>
        <v>1329</v>
      </c>
      <c r="K14" s="793">
        <f t="shared" si="1"/>
        <v>0</v>
      </c>
      <c r="L14" s="794">
        <f t="shared" si="1"/>
        <v>0</v>
      </c>
      <c r="M14" s="791">
        <f t="shared" si="1"/>
        <v>2386</v>
      </c>
      <c r="N14" s="793">
        <f t="shared" si="1"/>
        <v>2260</v>
      </c>
      <c r="O14" s="793">
        <f t="shared" si="1"/>
        <v>3041</v>
      </c>
      <c r="P14" s="793">
        <f t="shared" si="1"/>
        <v>0</v>
      </c>
      <c r="Q14" s="793">
        <f t="shared" si="1"/>
        <v>0</v>
      </c>
      <c r="R14" s="794">
        <f t="shared" si="1"/>
        <v>0</v>
      </c>
      <c r="S14" s="795">
        <f t="shared" si="1"/>
        <v>0</v>
      </c>
      <c r="T14" s="796">
        <f t="shared" si="1"/>
        <v>0</v>
      </c>
      <c r="U14" s="795">
        <f t="shared" si="1"/>
        <v>46691</v>
      </c>
      <c r="V14" s="796">
        <f t="shared" si="1"/>
        <v>2362</v>
      </c>
      <c r="W14" s="797">
        <f t="shared" si="1"/>
        <v>40120</v>
      </c>
      <c r="X14" s="796">
        <f t="shared" si="1"/>
        <v>1382</v>
      </c>
      <c r="Y14" s="961">
        <f>SUM(Y9:Y13)</f>
        <v>253630</v>
      </c>
      <c r="Z14" s="962">
        <f>SUM(Z9:Z13)</f>
        <v>10001</v>
      </c>
      <c r="AA14" s="138"/>
      <c r="AB14" s="138"/>
      <c r="AC14" s="138"/>
      <c r="AD14" s="138"/>
      <c r="AE14" s="112"/>
      <c r="AF14" s="23"/>
      <c r="AG14" s="23"/>
    </row>
    <row r="15" spans="1:42" s="136" customFormat="1" ht="15" customHeight="1" x14ac:dyDescent="0.25">
      <c r="H15" s="688"/>
      <c r="L15" s="688"/>
      <c r="N15" s="688"/>
      <c r="P15" s="688"/>
      <c r="V15" s="688"/>
      <c r="X15" s="688"/>
    </row>
    <row r="16" spans="1:42" ht="14.25" customHeight="1" x14ac:dyDescent="0.25">
      <c r="A16" s="676" t="s">
        <v>980</v>
      </c>
      <c r="B16" s="110"/>
      <c r="C16" s="110"/>
      <c r="D16" s="110"/>
      <c r="E16" s="110"/>
      <c r="F16" s="110"/>
      <c r="G16" s="110"/>
      <c r="H16" s="110"/>
      <c r="I16" s="110"/>
      <c r="J16" s="110"/>
      <c r="K16" s="110"/>
      <c r="L16" s="110"/>
      <c r="M16" s="110"/>
      <c r="N16" s="110"/>
      <c r="O16" s="110"/>
      <c r="P16" s="804"/>
      <c r="Q16" s="110"/>
      <c r="R16" s="110"/>
      <c r="S16" s="110"/>
      <c r="T16" s="110"/>
      <c r="U16" s="110"/>
      <c r="V16" s="8"/>
      <c r="W16" s="8"/>
      <c r="X16" s="8"/>
    </row>
    <row r="17" spans="1:33" ht="14.25" customHeight="1" thickBot="1" x14ac:dyDescent="0.3">
      <c r="A17" s="137"/>
      <c r="B17" s="110"/>
      <c r="C17" s="110"/>
      <c r="D17" s="110"/>
      <c r="E17" s="110"/>
      <c r="F17" s="110"/>
      <c r="G17" s="110"/>
      <c r="H17" s="110"/>
      <c r="I17" s="110"/>
      <c r="J17" s="110"/>
      <c r="K17" s="110"/>
      <c r="L17" s="110"/>
      <c r="M17" s="391" t="s">
        <v>186</v>
      </c>
      <c r="N17" s="136"/>
      <c r="O17" s="136"/>
      <c r="P17" s="136"/>
      <c r="Q17" s="136"/>
      <c r="R17" s="136"/>
      <c r="S17" s="136"/>
      <c r="T17" s="136"/>
      <c r="U17" s="136"/>
      <c r="V17" s="136"/>
      <c r="W17" s="8"/>
      <c r="X17" s="8"/>
    </row>
    <row r="18" spans="1:33" ht="28.5" customHeight="1" x14ac:dyDescent="0.25">
      <c r="A18" s="1213" t="s">
        <v>159</v>
      </c>
      <c r="B18" s="1210" t="s">
        <v>195</v>
      </c>
      <c r="C18" s="1210"/>
      <c r="D18" s="1210"/>
      <c r="E18" s="1224" t="s">
        <v>305</v>
      </c>
      <c r="F18" s="1225"/>
      <c r="G18" s="1226"/>
      <c r="H18" s="1227" t="s">
        <v>307</v>
      </c>
      <c r="I18" s="1228"/>
      <c r="J18" s="1229"/>
      <c r="K18" s="1230" t="s">
        <v>293</v>
      </c>
      <c r="L18" s="1230"/>
      <c r="M18" s="1231"/>
      <c r="N18" s="136"/>
      <c r="O18" s="610"/>
      <c r="P18" s="610"/>
      <c r="Q18" s="610"/>
      <c r="R18" s="610"/>
      <c r="S18" s="610"/>
      <c r="T18" s="610"/>
      <c r="U18" s="610"/>
      <c r="V18" s="610"/>
      <c r="W18" s="71"/>
      <c r="X18" s="71"/>
      <c r="Y18" s="332"/>
      <c r="Z18" s="332"/>
    </row>
    <row r="19" spans="1:33" ht="44.25" customHeight="1" x14ac:dyDescent="0.25">
      <c r="A19" s="1214"/>
      <c r="B19" s="1211"/>
      <c r="C19" s="1211"/>
      <c r="D19" s="1211"/>
      <c r="E19" s="559" t="s">
        <v>493</v>
      </c>
      <c r="F19" s="560" t="s">
        <v>306</v>
      </c>
      <c r="G19" s="561" t="s">
        <v>527</v>
      </c>
      <c r="H19" s="559" t="s">
        <v>298</v>
      </c>
      <c r="I19" s="560" t="s">
        <v>306</v>
      </c>
      <c r="J19" s="561" t="s">
        <v>527</v>
      </c>
      <c r="K19" s="963" t="s">
        <v>298</v>
      </c>
      <c r="L19" s="964" t="s">
        <v>306</v>
      </c>
      <c r="M19" s="965" t="s">
        <v>527</v>
      </c>
      <c r="N19" s="136"/>
      <c r="O19" s="610"/>
      <c r="P19" s="610"/>
      <c r="Q19" s="610"/>
      <c r="R19" s="610"/>
      <c r="S19" s="610"/>
      <c r="T19" s="610"/>
      <c r="U19" s="610"/>
      <c r="V19" s="610"/>
      <c r="W19" s="610"/>
      <c r="X19" s="610"/>
      <c r="Y19" s="610"/>
      <c r="Z19" s="610"/>
      <c r="AA19" s="136"/>
      <c r="AB19" s="136"/>
      <c r="AC19" s="136"/>
      <c r="AD19" s="136"/>
      <c r="AE19" s="136"/>
      <c r="AF19" s="136"/>
      <c r="AG19" s="136"/>
    </row>
    <row r="20" spans="1:33" s="27" customFormat="1" ht="25.5" customHeight="1" thickBot="1" x14ac:dyDescent="0.3">
      <c r="A20" s="1215"/>
      <c r="B20" s="1212"/>
      <c r="C20" s="1212"/>
      <c r="D20" s="1212"/>
      <c r="E20" s="69">
        <v>1</v>
      </c>
      <c r="F20" s="130">
        <v>2</v>
      </c>
      <c r="G20" s="131" t="s">
        <v>611</v>
      </c>
      <c r="H20" s="69">
        <v>4</v>
      </c>
      <c r="I20" s="130">
        <v>5</v>
      </c>
      <c r="J20" s="131" t="s">
        <v>612</v>
      </c>
      <c r="K20" s="966">
        <v>7</v>
      </c>
      <c r="L20" s="967">
        <v>8</v>
      </c>
      <c r="M20" s="954" t="s">
        <v>613</v>
      </c>
      <c r="N20" s="139"/>
      <c r="O20" s="610"/>
      <c r="P20" s="610"/>
      <c r="Q20" s="610"/>
      <c r="R20" s="610"/>
      <c r="S20" s="610"/>
      <c r="T20" s="610"/>
      <c r="U20" s="665"/>
      <c r="V20" s="665"/>
      <c r="W20" s="665"/>
      <c r="X20" s="665"/>
      <c r="Y20" s="665"/>
      <c r="Z20" s="665"/>
      <c r="AA20" s="139"/>
      <c r="AB20" s="139"/>
      <c r="AC20" s="139"/>
      <c r="AD20" s="139"/>
      <c r="AE20" s="139"/>
      <c r="AF20" s="139"/>
      <c r="AG20" s="139"/>
    </row>
    <row r="21" spans="1:33" ht="13.5" customHeight="1" x14ac:dyDescent="0.25">
      <c r="A21" s="111">
        <v>1</v>
      </c>
      <c r="B21" s="1207" t="s">
        <v>300</v>
      </c>
      <c r="C21" s="1234" t="s">
        <v>495</v>
      </c>
      <c r="D21" s="129" t="s">
        <v>287</v>
      </c>
      <c r="E21" s="772">
        <v>32</v>
      </c>
      <c r="F21" s="774">
        <v>21791</v>
      </c>
      <c r="G21" s="775">
        <v>57001</v>
      </c>
      <c r="H21" s="772">
        <v>0</v>
      </c>
      <c r="I21" s="774">
        <v>4516</v>
      </c>
      <c r="J21" s="668" t="s">
        <v>116</v>
      </c>
      <c r="K21" s="968">
        <f>E21+H21</f>
        <v>32</v>
      </c>
      <c r="L21" s="969">
        <f>F21+I21</f>
        <v>26307</v>
      </c>
      <c r="M21" s="970">
        <v>67749</v>
      </c>
      <c r="N21" s="136"/>
      <c r="O21" s="1197" t="s">
        <v>117</v>
      </c>
      <c r="P21" s="1198"/>
      <c r="Q21" s="1198"/>
      <c r="R21" s="1198"/>
      <c r="S21" s="1198"/>
      <c r="T21" s="1198"/>
      <c r="U21" s="610"/>
      <c r="V21" s="610"/>
      <c r="W21" s="610"/>
      <c r="X21" s="610"/>
      <c r="Y21" s="610"/>
      <c r="Z21" s="610"/>
      <c r="AA21" s="136"/>
      <c r="AB21" s="136"/>
      <c r="AC21" s="136"/>
      <c r="AD21" s="136"/>
      <c r="AE21" s="136"/>
      <c r="AF21" s="136"/>
      <c r="AG21" s="136"/>
    </row>
    <row r="22" spans="1:33" ht="14.25" customHeight="1" x14ac:dyDescent="0.25">
      <c r="A22" s="78">
        <v>2</v>
      </c>
      <c r="B22" s="1208"/>
      <c r="C22" s="1234"/>
      <c r="D22" s="109" t="s">
        <v>288</v>
      </c>
      <c r="E22" s="778">
        <v>41</v>
      </c>
      <c r="F22" s="780">
        <v>21137</v>
      </c>
      <c r="G22" s="781">
        <v>43075</v>
      </c>
      <c r="H22" s="778">
        <v>0</v>
      </c>
      <c r="I22" s="780">
        <v>3777</v>
      </c>
      <c r="J22" s="669" t="s">
        <v>116</v>
      </c>
      <c r="K22" s="971">
        <f t="shared" ref="K22:K30" si="2">E22+H22</f>
        <v>41</v>
      </c>
      <c r="L22" s="972">
        <f t="shared" ref="L22:L30" si="3">F22+I22</f>
        <v>24914</v>
      </c>
      <c r="M22" s="973">
        <v>50772</v>
      </c>
      <c r="N22" s="136"/>
      <c r="O22" s="1198"/>
      <c r="P22" s="1198"/>
      <c r="Q22" s="1198"/>
      <c r="R22" s="1198"/>
      <c r="S22" s="1198"/>
      <c r="T22" s="1198"/>
      <c r="U22" s="610"/>
      <c r="V22" s="610"/>
      <c r="W22" s="610"/>
      <c r="X22" s="610"/>
      <c r="Y22" s="610"/>
      <c r="Z22" s="610"/>
      <c r="AA22" s="136"/>
      <c r="AB22" s="136"/>
      <c r="AC22" s="136"/>
      <c r="AD22" s="136"/>
      <c r="AE22" s="136"/>
      <c r="AF22" s="136"/>
      <c r="AG22" s="136"/>
    </row>
    <row r="23" spans="1:33" ht="15" customHeight="1" x14ac:dyDescent="0.25">
      <c r="A23" s="78">
        <v>3</v>
      </c>
      <c r="B23" s="1208"/>
      <c r="C23" s="1234"/>
      <c r="D23" s="109" t="s">
        <v>289</v>
      </c>
      <c r="E23" s="778">
        <v>133</v>
      </c>
      <c r="F23" s="780">
        <v>40762</v>
      </c>
      <c r="G23" s="781">
        <v>25520</v>
      </c>
      <c r="H23" s="778">
        <v>3</v>
      </c>
      <c r="I23" s="780">
        <v>13109</v>
      </c>
      <c r="J23" s="669" t="s">
        <v>116</v>
      </c>
      <c r="K23" s="971">
        <f t="shared" si="2"/>
        <v>136</v>
      </c>
      <c r="L23" s="972">
        <f t="shared" si="3"/>
        <v>53871</v>
      </c>
      <c r="M23" s="973">
        <v>33034</v>
      </c>
      <c r="N23" s="136"/>
      <c r="O23" s="1198"/>
      <c r="P23" s="1198"/>
      <c r="Q23" s="1198"/>
      <c r="R23" s="1198"/>
      <c r="S23" s="1198"/>
      <c r="T23" s="1198"/>
      <c r="U23" s="610"/>
      <c r="V23" s="610"/>
      <c r="W23" s="610"/>
      <c r="X23" s="610"/>
      <c r="Y23" s="610"/>
      <c r="Z23" s="610"/>
      <c r="AA23" s="136"/>
      <c r="AB23" s="136"/>
      <c r="AC23" s="136"/>
      <c r="AD23" s="136"/>
      <c r="AE23" s="136"/>
      <c r="AF23" s="136"/>
      <c r="AG23" s="136"/>
    </row>
    <row r="24" spans="1:33" ht="15" customHeight="1" x14ac:dyDescent="0.25">
      <c r="A24" s="78">
        <v>4</v>
      </c>
      <c r="B24" s="1208"/>
      <c r="C24" s="1234"/>
      <c r="D24" s="109" t="s">
        <v>290</v>
      </c>
      <c r="E24" s="778">
        <v>51</v>
      </c>
      <c r="F24" s="780">
        <v>12732</v>
      </c>
      <c r="G24" s="781">
        <v>20813</v>
      </c>
      <c r="H24" s="778">
        <v>3</v>
      </c>
      <c r="I24" s="780">
        <v>3841</v>
      </c>
      <c r="J24" s="669" t="s">
        <v>116</v>
      </c>
      <c r="K24" s="971">
        <f t="shared" si="2"/>
        <v>54</v>
      </c>
      <c r="L24" s="972">
        <f t="shared" si="3"/>
        <v>16573</v>
      </c>
      <c r="M24" s="973">
        <v>25810</v>
      </c>
      <c r="N24" s="136"/>
      <c r="O24" s="1198"/>
      <c r="P24" s="1198"/>
      <c r="Q24" s="1198"/>
      <c r="R24" s="1198"/>
      <c r="S24" s="1198"/>
      <c r="T24" s="1198"/>
      <c r="U24" s="610"/>
      <c r="V24" s="610"/>
      <c r="W24" s="610"/>
      <c r="X24" s="610"/>
      <c r="Y24" s="610"/>
      <c r="Z24" s="610"/>
      <c r="AA24" s="136"/>
      <c r="AB24" s="136"/>
      <c r="AC24" s="136"/>
      <c r="AD24" s="136"/>
      <c r="AE24" s="136"/>
      <c r="AF24" s="136"/>
      <c r="AG24" s="136"/>
    </row>
    <row r="25" spans="1:33" ht="15" customHeight="1" x14ac:dyDescent="0.25">
      <c r="A25" s="78">
        <v>5</v>
      </c>
      <c r="B25" s="1208"/>
      <c r="C25" s="1234"/>
      <c r="D25" s="109" t="s">
        <v>291</v>
      </c>
      <c r="E25" s="778">
        <v>0</v>
      </c>
      <c r="F25" s="780">
        <v>0</v>
      </c>
      <c r="G25" s="781">
        <v>0</v>
      </c>
      <c r="H25" s="778">
        <v>0</v>
      </c>
      <c r="I25" s="780">
        <v>0</v>
      </c>
      <c r="J25" s="669" t="s">
        <v>116</v>
      </c>
      <c r="K25" s="971">
        <f t="shared" si="2"/>
        <v>0</v>
      </c>
      <c r="L25" s="972">
        <f t="shared" si="3"/>
        <v>0</v>
      </c>
      <c r="M25" s="973">
        <v>0</v>
      </c>
      <c r="N25" s="136"/>
      <c r="O25" s="1198"/>
      <c r="P25" s="1198"/>
      <c r="Q25" s="1198"/>
      <c r="R25" s="1198"/>
      <c r="S25" s="1198"/>
      <c r="T25" s="1198"/>
      <c r="U25" s="610"/>
      <c r="V25" s="610"/>
      <c r="W25" s="610"/>
      <c r="X25" s="610"/>
      <c r="Y25" s="610"/>
      <c r="Z25" s="610"/>
      <c r="AA25" s="136"/>
      <c r="AB25" s="136"/>
      <c r="AC25" s="136"/>
      <c r="AD25" s="136"/>
      <c r="AE25" s="136"/>
      <c r="AF25" s="136"/>
      <c r="AG25" s="136"/>
    </row>
    <row r="26" spans="1:33" ht="15" customHeight="1" x14ac:dyDescent="0.25">
      <c r="A26" s="78">
        <v>6</v>
      </c>
      <c r="B26" s="1208"/>
      <c r="C26" s="1235"/>
      <c r="D26" s="109" t="s">
        <v>293</v>
      </c>
      <c r="E26" s="778">
        <f>SUM(E21:E25)</f>
        <v>257</v>
      </c>
      <c r="F26" s="780">
        <f>SUM(F21:F25)</f>
        <v>96422</v>
      </c>
      <c r="G26" s="781">
        <v>31286</v>
      </c>
      <c r="H26" s="778">
        <f>SUM(H21:H25)</f>
        <v>6</v>
      </c>
      <c r="I26" s="780">
        <f>SUM(I21:I25)</f>
        <v>25243</v>
      </c>
      <c r="J26" s="669" t="s">
        <v>116</v>
      </c>
      <c r="K26" s="971">
        <f t="shared" si="2"/>
        <v>263</v>
      </c>
      <c r="L26" s="972">
        <f t="shared" si="3"/>
        <v>121665</v>
      </c>
      <c r="M26" s="973">
        <v>38600</v>
      </c>
      <c r="N26" s="136"/>
      <c r="O26" s="1198"/>
      <c r="P26" s="1198"/>
      <c r="Q26" s="1198"/>
      <c r="R26" s="1198"/>
      <c r="S26" s="1198"/>
      <c r="T26" s="1198"/>
      <c r="U26" s="610"/>
      <c r="V26" s="610"/>
      <c r="W26" s="610"/>
      <c r="X26" s="610"/>
      <c r="Y26" s="610"/>
      <c r="Z26" s="610"/>
      <c r="AA26" s="136"/>
      <c r="AB26" s="136"/>
      <c r="AC26" s="136"/>
      <c r="AD26" s="136"/>
      <c r="AE26" s="136"/>
      <c r="AF26" s="136"/>
      <c r="AG26" s="136"/>
    </row>
    <row r="27" spans="1:33" ht="15" customHeight="1" x14ac:dyDescent="0.25">
      <c r="A27" s="78">
        <v>7</v>
      </c>
      <c r="B27" s="1208"/>
      <c r="C27" s="1202" t="s">
        <v>498</v>
      </c>
      <c r="D27" s="1203"/>
      <c r="E27" s="778">
        <v>4</v>
      </c>
      <c r="F27" s="780">
        <v>1316</v>
      </c>
      <c r="G27" s="781">
        <v>24696</v>
      </c>
      <c r="H27" s="778">
        <v>10</v>
      </c>
      <c r="I27" s="780">
        <v>3449</v>
      </c>
      <c r="J27" s="669" t="s">
        <v>116</v>
      </c>
      <c r="K27" s="971">
        <f t="shared" si="2"/>
        <v>14</v>
      </c>
      <c r="L27" s="972">
        <f t="shared" si="3"/>
        <v>4765</v>
      </c>
      <c r="M27" s="973">
        <v>27830</v>
      </c>
      <c r="N27" s="136"/>
      <c r="O27" s="1198"/>
      <c r="P27" s="1198"/>
      <c r="Q27" s="1198"/>
      <c r="R27" s="1198"/>
      <c r="S27" s="1198"/>
      <c r="T27" s="1198"/>
      <c r="U27" s="610"/>
      <c r="V27" s="610"/>
      <c r="W27" s="610"/>
      <c r="X27" s="610"/>
      <c r="Y27" s="610"/>
      <c r="Z27" s="610"/>
      <c r="AA27" s="136"/>
      <c r="AB27" s="136"/>
      <c r="AC27" s="136"/>
      <c r="AD27" s="136"/>
      <c r="AE27" s="136"/>
      <c r="AF27" s="136"/>
      <c r="AG27" s="136"/>
    </row>
    <row r="28" spans="1:33" ht="15" customHeight="1" x14ac:dyDescent="0.25">
      <c r="A28" s="78">
        <v>8</v>
      </c>
      <c r="B28" s="1209"/>
      <c r="C28" s="1200" t="s">
        <v>499</v>
      </c>
      <c r="D28" s="1201"/>
      <c r="E28" s="778">
        <v>282</v>
      </c>
      <c r="F28" s="780">
        <v>56907</v>
      </c>
      <c r="G28" s="781">
        <v>16808</v>
      </c>
      <c r="H28" s="778">
        <v>76</v>
      </c>
      <c r="I28" s="780">
        <v>24215</v>
      </c>
      <c r="J28" s="669" t="s">
        <v>116</v>
      </c>
      <c r="K28" s="971">
        <f t="shared" si="2"/>
        <v>358</v>
      </c>
      <c r="L28" s="972">
        <f t="shared" si="3"/>
        <v>81122</v>
      </c>
      <c r="M28" s="973">
        <v>18888</v>
      </c>
      <c r="N28" s="136"/>
      <c r="O28" s="610"/>
      <c r="P28" s="610"/>
      <c r="Q28" s="610"/>
      <c r="R28" s="610"/>
      <c r="S28" s="610"/>
      <c r="T28" s="610"/>
      <c r="U28" s="610"/>
      <c r="V28" s="610"/>
      <c r="W28" s="610"/>
      <c r="X28" s="610"/>
      <c r="Y28" s="610"/>
      <c r="Z28" s="610"/>
      <c r="AA28" s="136"/>
      <c r="AB28" s="136"/>
      <c r="AC28" s="136"/>
      <c r="AD28" s="136"/>
      <c r="AE28" s="136"/>
      <c r="AF28" s="136"/>
      <c r="AG28" s="136"/>
    </row>
    <row r="29" spans="1:33" ht="15" customHeight="1" x14ac:dyDescent="0.25">
      <c r="A29" s="78">
        <v>9</v>
      </c>
      <c r="B29" s="1217" t="s">
        <v>196</v>
      </c>
      <c r="C29" s="1217"/>
      <c r="D29" s="1217"/>
      <c r="E29" s="778">
        <v>0</v>
      </c>
      <c r="F29" s="780">
        <v>0</v>
      </c>
      <c r="G29" s="781">
        <v>0</v>
      </c>
      <c r="H29" s="778">
        <v>21</v>
      </c>
      <c r="I29" s="780">
        <v>3015</v>
      </c>
      <c r="J29" s="669" t="s">
        <v>116</v>
      </c>
      <c r="K29" s="971">
        <f t="shared" si="2"/>
        <v>21</v>
      </c>
      <c r="L29" s="972">
        <f t="shared" si="3"/>
        <v>3015</v>
      </c>
      <c r="M29" s="973">
        <v>11878</v>
      </c>
      <c r="N29" s="136"/>
      <c r="O29" s="610"/>
      <c r="P29" s="610"/>
      <c r="Q29" s="610"/>
      <c r="R29" s="610"/>
      <c r="S29" s="610"/>
      <c r="T29" s="610"/>
      <c r="U29" s="610"/>
      <c r="V29" s="610"/>
      <c r="W29" s="610"/>
      <c r="X29" s="610"/>
      <c r="Y29" s="610"/>
      <c r="Z29" s="610"/>
      <c r="AA29" s="136"/>
      <c r="AB29" s="136"/>
      <c r="AC29" s="136"/>
      <c r="AD29" s="136"/>
      <c r="AE29" s="136"/>
      <c r="AF29" s="136"/>
      <c r="AG29" s="136"/>
    </row>
    <row r="30" spans="1:33" ht="15" customHeight="1" thickBot="1" x14ac:dyDescent="0.3">
      <c r="A30" s="133">
        <v>10</v>
      </c>
      <c r="B30" s="1199" t="s">
        <v>43</v>
      </c>
      <c r="C30" s="1199"/>
      <c r="D30" s="1199"/>
      <c r="E30" s="798">
        <v>4</v>
      </c>
      <c r="F30" s="799">
        <v>766</v>
      </c>
      <c r="G30" s="800">
        <v>15492</v>
      </c>
      <c r="H30" s="798">
        <v>171</v>
      </c>
      <c r="I30" s="799">
        <v>42297</v>
      </c>
      <c r="J30" s="670" t="s">
        <v>116</v>
      </c>
      <c r="K30" s="974">
        <f t="shared" si="2"/>
        <v>175</v>
      </c>
      <c r="L30" s="975">
        <f t="shared" si="3"/>
        <v>43063</v>
      </c>
      <c r="M30" s="976">
        <v>20465</v>
      </c>
      <c r="N30" s="136"/>
      <c r="O30" s="610"/>
      <c r="P30" s="610"/>
      <c r="Q30" s="610"/>
      <c r="R30" s="610"/>
      <c r="S30" s="610"/>
      <c r="T30" s="610"/>
      <c r="U30" s="610"/>
      <c r="V30" s="610"/>
      <c r="W30" s="610"/>
      <c r="X30" s="610"/>
      <c r="Y30" s="610"/>
      <c r="Z30" s="610"/>
      <c r="AA30" s="136"/>
      <c r="AB30" s="136"/>
      <c r="AC30" s="136"/>
      <c r="AD30" s="136"/>
      <c r="AE30" s="136"/>
      <c r="AF30" s="136"/>
      <c r="AG30" s="136"/>
    </row>
    <row r="31" spans="1:33" s="70" customFormat="1" ht="15" customHeight="1" thickBot="1" x14ac:dyDescent="0.3">
      <c r="A31" s="132">
        <v>11</v>
      </c>
      <c r="B31" s="1216" t="s">
        <v>293</v>
      </c>
      <c r="C31" s="1216"/>
      <c r="D31" s="1216"/>
      <c r="E31" s="803">
        <f>E26+E27+E28+E29+E30</f>
        <v>547</v>
      </c>
      <c r="F31" s="801">
        <f t="shared" ref="F31:L31" si="4">F26+F27+F28+F29+F30</f>
        <v>155411</v>
      </c>
      <c r="G31" s="802">
        <v>23653</v>
      </c>
      <c r="H31" s="803">
        <f t="shared" si="4"/>
        <v>284</v>
      </c>
      <c r="I31" s="801">
        <f t="shared" si="4"/>
        <v>98219</v>
      </c>
      <c r="J31" s="671" t="s">
        <v>116</v>
      </c>
      <c r="K31" s="977">
        <f t="shared" si="4"/>
        <v>831</v>
      </c>
      <c r="L31" s="978">
        <f t="shared" si="4"/>
        <v>253630</v>
      </c>
      <c r="M31" s="979">
        <v>25424</v>
      </c>
      <c r="N31" s="136"/>
      <c r="O31" s="610"/>
      <c r="P31" s="610"/>
      <c r="Q31" s="610"/>
      <c r="R31" s="610"/>
      <c r="S31" s="610"/>
      <c r="T31" s="610"/>
      <c r="U31" s="610"/>
      <c r="V31" s="610"/>
      <c r="W31" s="666"/>
      <c r="X31" s="666"/>
      <c r="Y31" s="666"/>
      <c r="Z31" s="666"/>
      <c r="AA31" s="138"/>
      <c r="AB31" s="138"/>
      <c r="AC31" s="138"/>
      <c r="AD31" s="138"/>
      <c r="AE31" s="138"/>
      <c r="AF31" s="138"/>
      <c r="AG31" s="138"/>
    </row>
    <row r="32" spans="1:33" s="136" customFormat="1" ht="15" customHeight="1" x14ac:dyDescent="0.25"/>
    <row r="33" spans="1:13" s="140" customFormat="1" ht="12.75" customHeight="1" x14ac:dyDescent="0.25">
      <c r="A33" s="140" t="s">
        <v>311</v>
      </c>
    </row>
    <row r="34" spans="1:13" s="646" customFormat="1" ht="43.5" customHeight="1" x14ac:dyDescent="0.25">
      <c r="A34" s="1078" t="s">
        <v>115</v>
      </c>
      <c r="B34" s="1078"/>
      <c r="C34" s="1078"/>
      <c r="D34" s="1078"/>
      <c r="E34" s="1078"/>
      <c r="F34" s="1078"/>
      <c r="G34" s="1078"/>
      <c r="H34" s="1078"/>
      <c r="I34" s="1078"/>
      <c r="J34" s="1078"/>
      <c r="K34" s="1078"/>
      <c r="L34" s="1078"/>
      <c r="M34" s="1078"/>
    </row>
    <row r="35" spans="1:13" s="140" customFormat="1" ht="15.75" customHeight="1" x14ac:dyDescent="0.25">
      <c r="A35" s="1078" t="s">
        <v>610</v>
      </c>
      <c r="B35" s="1106"/>
      <c r="C35" s="1106"/>
      <c r="D35" s="1106"/>
      <c r="E35" s="1106"/>
      <c r="F35" s="1106"/>
      <c r="G35" s="1106"/>
      <c r="H35" s="1106"/>
      <c r="I35" s="1106"/>
      <c r="J35" s="1106"/>
      <c r="K35" s="1106"/>
      <c r="L35" s="1106"/>
      <c r="M35" s="1106"/>
    </row>
    <row r="36" spans="1:13" s="140" customFormat="1" ht="47.25" customHeight="1" x14ac:dyDescent="0.25">
      <c r="A36" s="1078" t="s">
        <v>494</v>
      </c>
      <c r="B36" s="1106"/>
      <c r="C36" s="1106"/>
      <c r="D36" s="1106"/>
      <c r="E36" s="1106"/>
      <c r="F36" s="1106"/>
      <c r="G36" s="1106"/>
      <c r="H36" s="1106"/>
      <c r="I36" s="1106"/>
      <c r="J36" s="1106"/>
      <c r="K36" s="1106"/>
      <c r="L36" s="1106"/>
      <c r="M36" s="1106"/>
    </row>
    <row r="37" spans="1:13" s="140" customFormat="1" ht="105.75" customHeight="1" x14ac:dyDescent="0.25">
      <c r="A37" s="1078" t="s">
        <v>497</v>
      </c>
      <c r="B37" s="1106"/>
      <c r="C37" s="1106"/>
      <c r="D37" s="1106"/>
      <c r="E37" s="1106"/>
      <c r="F37" s="1106"/>
      <c r="G37" s="1106"/>
      <c r="H37" s="1106"/>
      <c r="I37" s="1106"/>
      <c r="J37" s="1106"/>
      <c r="K37" s="1106"/>
      <c r="L37" s="1106"/>
      <c r="M37" s="1106"/>
    </row>
    <row r="38" spans="1:13" s="140" customFormat="1" ht="15.75" customHeight="1" x14ac:dyDescent="0.25">
      <c r="A38" s="1078" t="s">
        <v>500</v>
      </c>
      <c r="B38" s="1106"/>
      <c r="C38" s="1106"/>
      <c r="D38" s="1106"/>
      <c r="E38" s="1106"/>
      <c r="F38" s="1106"/>
      <c r="G38" s="1106"/>
      <c r="H38" s="1106"/>
      <c r="I38" s="1106"/>
      <c r="J38" s="1106"/>
      <c r="K38" s="1106"/>
      <c r="L38" s="1106"/>
      <c r="M38" s="1106"/>
    </row>
    <row r="39" spans="1:13" s="140" customFormat="1" ht="29.25" customHeight="1" x14ac:dyDescent="0.25">
      <c r="A39" s="1078" t="s">
        <v>118</v>
      </c>
      <c r="B39" s="1106"/>
      <c r="C39" s="1106"/>
      <c r="D39" s="1106"/>
      <c r="E39" s="1106"/>
      <c r="F39" s="1106"/>
      <c r="G39" s="1106"/>
      <c r="H39" s="1106"/>
      <c r="I39" s="1106"/>
      <c r="J39" s="1106"/>
      <c r="K39" s="1106"/>
      <c r="L39" s="1106"/>
      <c r="M39" s="1106"/>
    </row>
    <row r="40" spans="1:13" s="140" customFormat="1" ht="12.75" customHeight="1" x14ac:dyDescent="0.25">
      <c r="A40" s="1196" t="s">
        <v>1214</v>
      </c>
      <c r="B40" s="1196"/>
      <c r="C40" s="1196"/>
      <c r="D40" s="1196"/>
      <c r="E40" s="1196"/>
      <c r="F40" s="1196"/>
      <c r="G40" s="1196"/>
      <c r="H40" s="1196"/>
      <c r="I40" s="1196"/>
      <c r="J40" s="1196"/>
      <c r="K40" s="1196"/>
      <c r="L40" s="1196"/>
      <c r="M40" s="1196"/>
    </row>
    <row r="41" spans="1:13" s="140" customFormat="1" ht="13.5" customHeight="1" x14ac:dyDescent="0.25"/>
    <row r="42" spans="1:13" s="136" customFormat="1" ht="15" customHeight="1" x14ac:dyDescent="0.25"/>
    <row r="43" spans="1:13" s="136" customFormat="1" ht="15" x14ac:dyDescent="0.25"/>
    <row r="44" spans="1:13" s="136" customFormat="1" ht="12.75" customHeight="1" x14ac:dyDescent="0.25"/>
    <row r="45" spans="1:13" s="136" customFormat="1" ht="15.75" customHeight="1" x14ac:dyDescent="0.25"/>
    <row r="46" spans="1:13" s="136" customFormat="1" ht="24.75" customHeight="1" x14ac:dyDescent="0.25"/>
    <row r="47" spans="1:13" s="136" customFormat="1" ht="24" customHeight="1" x14ac:dyDescent="0.25"/>
    <row r="48" spans="1:13" s="136" customFormat="1" ht="37.5" customHeight="1" x14ac:dyDescent="0.25"/>
    <row r="49" spans="1:24" s="136" customFormat="1" ht="15.75" customHeight="1" x14ac:dyDescent="0.25"/>
    <row r="50" spans="1:24" s="136" customFormat="1" ht="15.75" customHeight="1" x14ac:dyDescent="0.25"/>
    <row r="51" spans="1:24" s="136" customFormat="1" ht="15" customHeight="1" x14ac:dyDescent="0.25"/>
    <row r="52" spans="1:24" s="136" customFormat="1" ht="14.25" customHeight="1" x14ac:dyDescent="0.25"/>
    <row r="53" spans="1:24" s="136" customFormat="1" ht="16.5" customHeight="1" x14ac:dyDescent="0.25"/>
    <row r="54" spans="1:24" s="136" customFormat="1" ht="18.75" customHeight="1" x14ac:dyDescent="0.25"/>
    <row r="55" spans="1:24" x14ac:dyDescent="0.25">
      <c r="A55" s="73"/>
      <c r="B55" s="79"/>
      <c r="C55" s="79"/>
      <c r="D55" s="79"/>
      <c r="E55" s="79"/>
      <c r="F55" s="79"/>
      <c r="G55" s="79"/>
      <c r="H55" s="79"/>
      <c r="I55" s="28"/>
      <c r="J55" s="28"/>
      <c r="K55" s="28"/>
      <c r="L55" s="28"/>
      <c r="M55" s="28"/>
      <c r="N55" s="28"/>
      <c r="O55" s="28"/>
      <c r="P55" s="73"/>
      <c r="Q55" s="8"/>
      <c r="R55" s="8"/>
      <c r="S55" s="8"/>
      <c r="T55" s="8"/>
      <c r="U55" s="8"/>
      <c r="V55" s="8"/>
      <c r="W55" s="8"/>
      <c r="X55" s="8"/>
    </row>
    <row r="56" spans="1:24" ht="15.75" customHeight="1" x14ac:dyDescent="0.25">
      <c r="A56" s="1195"/>
      <c r="B56" s="1195"/>
      <c r="C56" s="1195"/>
      <c r="D56" s="1195"/>
      <c r="E56" s="1195"/>
      <c r="F56" s="1195"/>
      <c r="G56" s="1195"/>
      <c r="H56" s="1195"/>
      <c r="I56" s="1195"/>
      <c r="J56" s="1195"/>
      <c r="K56" s="1195"/>
      <c r="L56" s="1195"/>
      <c r="M56" s="1195"/>
      <c r="N56" s="1195"/>
      <c r="O56" s="1195"/>
      <c r="P56" s="1195"/>
      <c r="Q56" s="1195"/>
      <c r="R56" s="1195"/>
      <c r="S56" s="1195"/>
      <c r="T56" s="1195"/>
      <c r="U56" s="1195"/>
      <c r="V56" s="8"/>
      <c r="W56" s="8"/>
      <c r="X56" s="8"/>
    </row>
    <row r="57" spans="1:24" ht="15.75" x14ac:dyDescent="0.25">
      <c r="A57" s="80"/>
      <c r="B57" s="81"/>
      <c r="C57" s="81"/>
      <c r="D57" s="81"/>
      <c r="E57" s="81"/>
      <c r="F57" s="81"/>
      <c r="G57" s="81"/>
      <c r="H57" s="81"/>
      <c r="I57" s="33"/>
      <c r="J57" s="33"/>
      <c r="K57" s="33"/>
      <c r="L57" s="33"/>
      <c r="M57" s="33"/>
      <c r="N57" s="33"/>
      <c r="O57" s="33"/>
      <c r="P57" s="33"/>
    </row>
    <row r="58" spans="1:24" x14ac:dyDescent="0.25">
      <c r="A58" s="33"/>
      <c r="B58" s="81"/>
      <c r="C58" s="81"/>
      <c r="D58" s="81"/>
      <c r="E58" s="81"/>
      <c r="F58" s="81"/>
      <c r="G58" s="81"/>
      <c r="H58" s="81"/>
      <c r="I58" s="33"/>
      <c r="J58" s="33"/>
      <c r="K58" s="33"/>
      <c r="L58" s="33"/>
      <c r="M58" s="33"/>
      <c r="N58" s="33"/>
      <c r="O58" s="33"/>
      <c r="P58" s="33"/>
    </row>
    <row r="59" spans="1:24" x14ac:dyDescent="0.25">
      <c r="A59" s="82"/>
      <c r="B59" s="83"/>
      <c r="C59" s="83"/>
      <c r="D59" s="83"/>
      <c r="E59" s="83"/>
      <c r="F59" s="83"/>
      <c r="G59" s="83"/>
      <c r="H59" s="83"/>
      <c r="I59" s="82"/>
      <c r="J59" s="82"/>
      <c r="K59" s="82"/>
      <c r="L59" s="82"/>
      <c r="M59" s="82"/>
      <c r="N59" s="82"/>
      <c r="O59" s="82"/>
      <c r="P59" s="82"/>
    </row>
    <row r="60" spans="1:24" x14ac:dyDescent="0.25">
      <c r="A60" s="82"/>
      <c r="B60" s="83"/>
      <c r="C60" s="83"/>
      <c r="D60" s="83"/>
      <c r="E60" s="83"/>
      <c r="F60" s="83"/>
      <c r="G60" s="83"/>
      <c r="H60" s="83"/>
      <c r="I60" s="82"/>
      <c r="J60" s="82"/>
      <c r="K60" s="82"/>
      <c r="L60" s="82"/>
      <c r="M60" s="82"/>
      <c r="N60" s="82"/>
      <c r="O60" s="82"/>
      <c r="P60" s="82"/>
    </row>
    <row r="61" spans="1:24" x14ac:dyDescent="0.25">
      <c r="A61" s="82"/>
      <c r="B61" s="83"/>
      <c r="C61" s="83"/>
      <c r="D61" s="83"/>
      <c r="E61" s="83"/>
      <c r="F61" s="83"/>
      <c r="G61" s="83"/>
      <c r="H61" s="83"/>
      <c r="I61" s="82"/>
      <c r="J61" s="82"/>
      <c r="K61" s="82"/>
      <c r="L61" s="82"/>
      <c r="M61" s="82"/>
      <c r="N61" s="82"/>
      <c r="O61" s="82"/>
      <c r="P61" s="82"/>
    </row>
    <row r="62" spans="1:24" x14ac:dyDescent="0.25">
      <c r="A62" s="82"/>
      <c r="B62" s="83"/>
      <c r="C62" s="83"/>
      <c r="D62" s="83"/>
      <c r="E62" s="83"/>
      <c r="F62" s="83"/>
      <c r="G62" s="83"/>
      <c r="H62" s="83"/>
      <c r="I62" s="82"/>
      <c r="J62" s="82"/>
      <c r="K62" s="82"/>
      <c r="L62" s="82"/>
      <c r="M62" s="82"/>
      <c r="N62" s="82"/>
      <c r="O62" s="82"/>
      <c r="P62" s="82"/>
    </row>
    <row r="63" spans="1:24" x14ac:dyDescent="0.25">
      <c r="A63" s="82"/>
      <c r="B63" s="83"/>
      <c r="C63" s="83"/>
      <c r="D63" s="83"/>
      <c r="E63" s="83"/>
      <c r="F63" s="83"/>
      <c r="G63" s="83"/>
      <c r="H63" s="83"/>
      <c r="I63" s="82"/>
      <c r="J63" s="82"/>
      <c r="K63" s="82"/>
      <c r="L63" s="82"/>
      <c r="M63" s="82"/>
      <c r="N63" s="82"/>
      <c r="O63" s="82"/>
      <c r="P63" s="82"/>
    </row>
    <row r="64" spans="1:24" x14ac:dyDescent="0.25">
      <c r="A64" s="82"/>
      <c r="B64" s="83"/>
      <c r="C64" s="83"/>
      <c r="D64" s="83"/>
      <c r="E64" s="83"/>
      <c r="F64" s="83"/>
      <c r="G64" s="83"/>
      <c r="H64" s="83"/>
      <c r="I64" s="82"/>
      <c r="J64" s="82"/>
      <c r="K64" s="82"/>
      <c r="L64" s="82"/>
      <c r="M64" s="82"/>
      <c r="N64" s="82"/>
      <c r="O64" s="82"/>
      <c r="P64" s="82"/>
    </row>
    <row r="65" spans="1:16" x14ac:dyDescent="0.25">
      <c r="A65" s="82"/>
      <c r="B65" s="83"/>
      <c r="C65" s="83"/>
      <c r="D65" s="83"/>
      <c r="E65" s="83"/>
      <c r="F65" s="83"/>
      <c r="G65" s="83"/>
      <c r="H65" s="83"/>
      <c r="I65" s="82"/>
      <c r="J65" s="82"/>
      <c r="K65" s="82"/>
      <c r="L65" s="82"/>
      <c r="M65" s="82"/>
      <c r="N65" s="82"/>
      <c r="O65" s="82"/>
      <c r="P65" s="82"/>
    </row>
    <row r="66" spans="1:16" x14ac:dyDescent="0.25">
      <c r="A66" s="82"/>
      <c r="B66" s="83"/>
      <c r="C66" s="83"/>
      <c r="D66" s="83"/>
      <c r="E66" s="83"/>
      <c r="F66" s="83"/>
      <c r="G66" s="83"/>
      <c r="H66" s="83"/>
      <c r="I66" s="82"/>
      <c r="J66" s="82"/>
      <c r="K66" s="82"/>
      <c r="L66" s="82"/>
      <c r="M66" s="82"/>
      <c r="N66" s="82"/>
      <c r="O66" s="82"/>
      <c r="P66" s="82"/>
    </row>
    <row r="67" spans="1:16" x14ac:dyDescent="0.25">
      <c r="A67" s="82"/>
      <c r="B67" s="83"/>
      <c r="C67" s="83"/>
      <c r="D67" s="83"/>
      <c r="E67" s="83"/>
      <c r="F67" s="83"/>
      <c r="G67" s="83"/>
      <c r="H67" s="83"/>
      <c r="I67" s="82"/>
      <c r="J67" s="82"/>
      <c r="K67" s="82"/>
      <c r="L67" s="82"/>
      <c r="M67" s="82"/>
      <c r="N67" s="82"/>
      <c r="O67" s="82"/>
      <c r="P67" s="82"/>
    </row>
  </sheetData>
  <mergeCells count="45">
    <mergeCell ref="Y6:Z7"/>
    <mergeCell ref="E5:Z5"/>
    <mergeCell ref="B5:D8"/>
    <mergeCell ref="B9:B11"/>
    <mergeCell ref="M7:N7"/>
    <mergeCell ref="C9:D9"/>
    <mergeCell ref="C11:D11"/>
    <mergeCell ref="C10:D10"/>
    <mergeCell ref="W6:X7"/>
    <mergeCell ref="U6:V7"/>
    <mergeCell ref="I7:J7"/>
    <mergeCell ref="S6:T7"/>
    <mergeCell ref="Q7:R7"/>
    <mergeCell ref="O7:P7"/>
    <mergeCell ref="E7:F7"/>
    <mergeCell ref="M6:R6"/>
    <mergeCell ref="A18:A20"/>
    <mergeCell ref="B31:D31"/>
    <mergeCell ref="A35:M35"/>
    <mergeCell ref="B29:D29"/>
    <mergeCell ref="A5:A8"/>
    <mergeCell ref="B14:D14"/>
    <mergeCell ref="E18:G18"/>
    <mergeCell ref="H18:J18"/>
    <mergeCell ref="K18:M18"/>
    <mergeCell ref="I6:L6"/>
    <mergeCell ref="G7:H7"/>
    <mergeCell ref="E6:H6"/>
    <mergeCell ref="C21:C26"/>
    <mergeCell ref="K7:L7"/>
    <mergeCell ref="B12:D12"/>
    <mergeCell ref="O21:T27"/>
    <mergeCell ref="B30:D30"/>
    <mergeCell ref="C28:D28"/>
    <mergeCell ref="C27:D27"/>
    <mergeCell ref="B13:D13"/>
    <mergeCell ref="B21:B28"/>
    <mergeCell ref="B18:D20"/>
    <mergeCell ref="A56:U56"/>
    <mergeCell ref="A38:M38"/>
    <mergeCell ref="A39:M39"/>
    <mergeCell ref="A34:M34"/>
    <mergeCell ref="A37:M37"/>
    <mergeCell ref="A40:M40"/>
    <mergeCell ref="A36:M36"/>
  </mergeCells>
  <phoneticPr fontId="48" type="noConversion"/>
  <printOptions horizontalCentered="1"/>
  <pageMargins left="0.23622047244094491" right="0.27559055118110237" top="0.98425196850393704" bottom="0.98425196850393704" header="0.51181102362204722" footer="0.51181102362204722"/>
  <pageSetup paperSize="9" scale="55" orientation="landscape" cellComments="asDisplayed" r:id="rId1"/>
  <headerFooter alignWithMargins="0"/>
  <ignoredErrors>
    <ignoredError sqref="L21 L22:L25 L27 L29:L30 K21:K25 L28 K28:K30 L26 K26:K27 K31:L31 E31 F31 H31:I31 E14:X14"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showGridLines="0" zoomScaleNormal="100" workbookViewId="0">
      <selection activeCell="A2" sqref="A2"/>
    </sheetView>
  </sheetViews>
  <sheetFormatPr defaultRowHeight="12.75" x14ac:dyDescent="0.25"/>
  <cols>
    <col min="1" max="1" width="3.42578125" style="14" customWidth="1"/>
    <col min="2" max="2" width="9" style="14" customWidth="1"/>
    <col min="3" max="3" width="48" style="14" customWidth="1"/>
    <col min="4" max="11" width="12.7109375" style="14" customWidth="1"/>
    <col min="12" max="12" width="1.42578125" style="14" customWidth="1"/>
    <col min="13" max="16384" width="9.140625" style="14"/>
  </cols>
  <sheetData>
    <row r="1" spans="1:12" ht="15.75" x14ac:dyDescent="0.25">
      <c r="A1" s="672" t="s">
        <v>1241</v>
      </c>
      <c r="B1" s="71"/>
      <c r="C1" s="71"/>
      <c r="D1" s="8"/>
      <c r="E1" s="8"/>
      <c r="F1" s="8"/>
      <c r="G1" s="8"/>
      <c r="H1" s="8"/>
      <c r="I1" s="145"/>
      <c r="J1" s="145"/>
      <c r="K1" s="8"/>
      <c r="L1" s="8"/>
    </row>
    <row r="2" spans="1:12" s="27" customFormat="1" ht="13.5" thickBot="1" x14ac:dyDescent="0.3">
      <c r="A2" s="26"/>
      <c r="B2" s="26"/>
      <c r="C2" s="26"/>
      <c r="D2" s="26"/>
      <c r="E2" s="26"/>
      <c r="F2" s="26"/>
      <c r="G2" s="26"/>
      <c r="H2" s="26"/>
      <c r="J2" s="26"/>
      <c r="K2" s="9" t="s">
        <v>186</v>
      </c>
      <c r="L2" s="26"/>
    </row>
    <row r="3" spans="1:12" s="27" customFormat="1" ht="17.25" customHeight="1" x14ac:dyDescent="0.25">
      <c r="A3" s="1274" t="s">
        <v>159</v>
      </c>
      <c r="B3" s="1277" t="s">
        <v>386</v>
      </c>
      <c r="C3" s="1278"/>
      <c r="D3" s="1292" t="s">
        <v>400</v>
      </c>
      <c r="E3" s="1293"/>
      <c r="F3" s="1293"/>
      <c r="G3" s="1293"/>
      <c r="H3" s="1293"/>
      <c r="I3" s="1293"/>
      <c r="J3" s="1289" t="s">
        <v>369</v>
      </c>
      <c r="K3" s="1290"/>
      <c r="L3" s="26"/>
    </row>
    <row r="4" spans="1:12" s="27" customFormat="1" ht="15" customHeight="1" x14ac:dyDescent="0.25">
      <c r="A4" s="1275"/>
      <c r="B4" s="1279"/>
      <c r="C4" s="1280"/>
      <c r="D4" s="1294" t="s">
        <v>366</v>
      </c>
      <c r="E4" s="1234" t="s">
        <v>367</v>
      </c>
      <c r="F4" s="1291" t="s">
        <v>396</v>
      </c>
      <c r="G4" s="1300" t="s">
        <v>187</v>
      </c>
      <c r="H4" s="1296" t="s">
        <v>368</v>
      </c>
      <c r="I4" s="1270" t="s">
        <v>293</v>
      </c>
      <c r="J4" s="1272" t="s">
        <v>370</v>
      </c>
      <c r="K4" s="1298" t="s">
        <v>371</v>
      </c>
      <c r="L4" s="26"/>
    </row>
    <row r="5" spans="1:12" ht="14.25" customHeight="1" x14ac:dyDescent="0.25">
      <c r="A5" s="1275"/>
      <c r="B5" s="1279"/>
      <c r="C5" s="1280"/>
      <c r="D5" s="1295"/>
      <c r="E5" s="1235"/>
      <c r="F5" s="1235"/>
      <c r="G5" s="1301"/>
      <c r="H5" s="1297"/>
      <c r="I5" s="1271"/>
      <c r="J5" s="1273"/>
      <c r="K5" s="1299"/>
      <c r="L5" s="8"/>
    </row>
    <row r="6" spans="1:12" s="251" customFormat="1" ht="12.75" customHeight="1" thickBot="1" x14ac:dyDescent="0.3">
      <c r="A6" s="1276"/>
      <c r="B6" s="1281"/>
      <c r="C6" s="1282"/>
      <c r="D6" s="250" t="s">
        <v>237</v>
      </c>
      <c r="E6" s="246" t="s">
        <v>238</v>
      </c>
      <c r="F6" s="246" t="s">
        <v>349</v>
      </c>
      <c r="G6" s="247" t="s">
        <v>350</v>
      </c>
      <c r="H6" s="247" t="s">
        <v>374</v>
      </c>
      <c r="I6" s="248" t="s">
        <v>585</v>
      </c>
      <c r="J6" s="566" t="s">
        <v>241</v>
      </c>
      <c r="K6" s="438" t="s">
        <v>242</v>
      </c>
      <c r="L6" s="249"/>
    </row>
    <row r="7" spans="1:12" ht="13.5" customHeight="1" x14ac:dyDescent="0.25">
      <c r="A7" s="848">
        <v>1</v>
      </c>
      <c r="B7" s="849" t="s">
        <v>352</v>
      </c>
      <c r="C7" s="850"/>
      <c r="D7" s="851">
        <f t="shared" ref="D7:K7" si="0">SUM(D8+D9+D10+D11+D12+D13+D15+D20+D24+D25)</f>
        <v>34508.57</v>
      </c>
      <c r="E7" s="852">
        <f t="shared" si="0"/>
        <v>1645.61</v>
      </c>
      <c r="F7" s="852">
        <f t="shared" si="0"/>
        <v>0</v>
      </c>
      <c r="G7" s="852">
        <f t="shared" si="0"/>
        <v>0</v>
      </c>
      <c r="H7" s="852">
        <f t="shared" si="0"/>
        <v>142.53</v>
      </c>
      <c r="I7" s="853">
        <f t="shared" si="0"/>
        <v>36296.71</v>
      </c>
      <c r="J7" s="851">
        <f t="shared" si="0"/>
        <v>36045.050000000003</v>
      </c>
      <c r="K7" s="854">
        <f t="shared" si="0"/>
        <v>251.66</v>
      </c>
      <c r="L7" s="444"/>
    </row>
    <row r="8" spans="1:12" ht="13.5" customHeight="1" x14ac:dyDescent="0.25">
      <c r="A8" s="893">
        <v>2</v>
      </c>
      <c r="B8" s="1287" t="s">
        <v>247</v>
      </c>
      <c r="C8" s="1302"/>
      <c r="D8" s="894">
        <v>1066</v>
      </c>
      <c r="E8" s="895">
        <v>1572.5</v>
      </c>
      <c r="F8" s="895">
        <v>0</v>
      </c>
      <c r="G8" s="895">
        <v>0</v>
      </c>
      <c r="H8" s="895">
        <v>140</v>
      </c>
      <c r="I8" s="896">
        <f t="shared" ref="I8:I29" si="1">SUM(D8:H8)</f>
        <v>2778.5</v>
      </c>
      <c r="J8" s="894">
        <v>2778.5</v>
      </c>
      <c r="K8" s="897">
        <v>0</v>
      </c>
      <c r="L8" s="445"/>
    </row>
    <row r="9" spans="1:12" ht="24" customHeight="1" x14ac:dyDescent="0.25">
      <c r="A9" s="893">
        <v>3</v>
      </c>
      <c r="B9" s="1287" t="s">
        <v>248</v>
      </c>
      <c r="C9" s="1302"/>
      <c r="D9" s="894">
        <v>0</v>
      </c>
      <c r="E9" s="895">
        <v>0</v>
      </c>
      <c r="F9" s="895">
        <v>0</v>
      </c>
      <c r="G9" s="895">
        <v>0</v>
      </c>
      <c r="H9" s="895">
        <v>0</v>
      </c>
      <c r="I9" s="896">
        <f t="shared" si="1"/>
        <v>0</v>
      </c>
      <c r="J9" s="894">
        <v>0</v>
      </c>
      <c r="K9" s="897">
        <v>0</v>
      </c>
      <c r="L9" s="444"/>
    </row>
    <row r="10" spans="1:12" ht="24" customHeight="1" x14ac:dyDescent="0.25">
      <c r="A10" s="893">
        <v>4</v>
      </c>
      <c r="B10" s="1283" t="s">
        <v>353</v>
      </c>
      <c r="C10" s="1284"/>
      <c r="D10" s="894">
        <v>1991.7</v>
      </c>
      <c r="E10" s="895">
        <v>0</v>
      </c>
      <c r="F10" s="895">
        <v>0</v>
      </c>
      <c r="G10" s="895">
        <v>0</v>
      </c>
      <c r="H10" s="895">
        <v>0</v>
      </c>
      <c r="I10" s="896">
        <f t="shared" si="1"/>
        <v>1991.7</v>
      </c>
      <c r="J10" s="894">
        <v>1991.7</v>
      </c>
      <c r="K10" s="897">
        <v>0</v>
      </c>
      <c r="L10" s="444"/>
    </row>
    <row r="11" spans="1:12" ht="13.5" customHeight="1" x14ac:dyDescent="0.25">
      <c r="A11" s="893">
        <v>5</v>
      </c>
      <c r="B11" s="1287" t="s">
        <v>365</v>
      </c>
      <c r="C11" s="1288"/>
      <c r="D11" s="898">
        <v>0</v>
      </c>
      <c r="E11" s="895">
        <v>0</v>
      </c>
      <c r="F11" s="895">
        <v>0</v>
      </c>
      <c r="G11" s="895">
        <v>0</v>
      </c>
      <c r="H11" s="895">
        <v>0</v>
      </c>
      <c r="I11" s="896">
        <f t="shared" si="1"/>
        <v>0</v>
      </c>
      <c r="J11" s="894">
        <v>0</v>
      </c>
      <c r="K11" s="897">
        <v>0</v>
      </c>
      <c r="L11" s="444"/>
    </row>
    <row r="12" spans="1:12" ht="13.5" customHeight="1" x14ac:dyDescent="0.25">
      <c r="A12" s="893">
        <v>6</v>
      </c>
      <c r="B12" s="1287" t="s">
        <v>249</v>
      </c>
      <c r="C12" s="1288"/>
      <c r="D12" s="898">
        <v>440.64</v>
      </c>
      <c r="E12" s="895">
        <v>0</v>
      </c>
      <c r="F12" s="895">
        <v>0</v>
      </c>
      <c r="G12" s="895">
        <v>0</v>
      </c>
      <c r="H12" s="895">
        <v>0</v>
      </c>
      <c r="I12" s="896">
        <f t="shared" si="1"/>
        <v>440.64</v>
      </c>
      <c r="J12" s="894">
        <v>440.64</v>
      </c>
      <c r="K12" s="897">
        <v>0</v>
      </c>
      <c r="L12" s="444"/>
    </row>
    <row r="13" spans="1:12" ht="13.5" customHeight="1" x14ac:dyDescent="0.25">
      <c r="A13" s="899">
        <v>7</v>
      </c>
      <c r="B13" s="1285" t="s">
        <v>354</v>
      </c>
      <c r="C13" s="1286"/>
      <c r="D13" s="900">
        <f>SUM(D14)</f>
        <v>10095.33</v>
      </c>
      <c r="E13" s="901">
        <f>SUM(E14)</f>
        <v>0</v>
      </c>
      <c r="F13" s="901">
        <f>SUM(F14)</f>
        <v>0</v>
      </c>
      <c r="G13" s="901">
        <f>SUM(G14)</f>
        <v>0</v>
      </c>
      <c r="H13" s="901">
        <f>SUM(H14)</f>
        <v>0</v>
      </c>
      <c r="I13" s="902">
        <f t="shared" si="1"/>
        <v>10095.33</v>
      </c>
      <c r="J13" s="903">
        <f>SUM(J14)</f>
        <v>10095.33</v>
      </c>
      <c r="K13" s="904">
        <f>SUM(K14)</f>
        <v>0</v>
      </c>
      <c r="L13" s="444"/>
    </row>
    <row r="14" spans="1:12" ht="13.5" customHeight="1" x14ac:dyDescent="0.25">
      <c r="A14" s="149">
        <v>8</v>
      </c>
      <c r="B14" s="439" t="s">
        <v>188</v>
      </c>
      <c r="C14" s="442" t="s">
        <v>250</v>
      </c>
      <c r="D14" s="653">
        <v>10095.33</v>
      </c>
      <c r="E14" s="654">
        <v>0</v>
      </c>
      <c r="F14" s="654">
        <v>0</v>
      </c>
      <c r="G14" s="654">
        <v>0</v>
      </c>
      <c r="H14" s="654">
        <v>0</v>
      </c>
      <c r="I14" s="564">
        <f t="shared" si="1"/>
        <v>10095.33</v>
      </c>
      <c r="J14" s="567">
        <v>10095.33</v>
      </c>
      <c r="K14" s="657">
        <v>0</v>
      </c>
      <c r="L14" s="444"/>
    </row>
    <row r="15" spans="1:12" ht="13.5" customHeight="1" x14ac:dyDescent="0.25">
      <c r="A15" s="905">
        <v>9</v>
      </c>
      <c r="B15" s="1268" t="s">
        <v>251</v>
      </c>
      <c r="C15" s="1269"/>
      <c r="D15" s="906">
        <f>SUM(D16:D19)</f>
        <v>7051.5599999999995</v>
      </c>
      <c r="E15" s="907">
        <f>SUM(E16:E19)</f>
        <v>0</v>
      </c>
      <c r="F15" s="907">
        <f>SUM(F16:F19)</f>
        <v>0</v>
      </c>
      <c r="G15" s="907">
        <f>SUM(G16:G19)</f>
        <v>0</v>
      </c>
      <c r="H15" s="907">
        <f>SUM(H16:H19)</f>
        <v>0</v>
      </c>
      <c r="I15" s="908">
        <f t="shared" si="1"/>
        <v>7051.5599999999995</v>
      </c>
      <c r="J15" s="909">
        <f>SUM(J16:J19)</f>
        <v>6799.9</v>
      </c>
      <c r="K15" s="910">
        <f>SUM(K16:K19)</f>
        <v>251.66</v>
      </c>
      <c r="L15" s="446"/>
    </row>
    <row r="16" spans="1:12" ht="13.5" customHeight="1" x14ac:dyDescent="0.25">
      <c r="A16" s="231">
        <v>10</v>
      </c>
      <c r="B16" s="232" t="s">
        <v>188</v>
      </c>
      <c r="C16" s="443" t="s">
        <v>373</v>
      </c>
      <c r="D16" s="651">
        <v>3714.66</v>
      </c>
      <c r="E16" s="652">
        <v>0</v>
      </c>
      <c r="F16" s="652">
        <v>0</v>
      </c>
      <c r="G16" s="652">
        <v>0</v>
      </c>
      <c r="H16" s="652">
        <v>0</v>
      </c>
      <c r="I16" s="565">
        <f t="shared" si="1"/>
        <v>3714.66</v>
      </c>
      <c r="J16" s="568">
        <v>3463</v>
      </c>
      <c r="K16" s="658">
        <v>251.66</v>
      </c>
      <c r="L16" s="446"/>
    </row>
    <row r="17" spans="1:12" ht="13.5" customHeight="1" x14ac:dyDescent="0.25">
      <c r="A17" s="231">
        <v>11</v>
      </c>
      <c r="B17" s="233"/>
      <c r="C17" s="443" t="s">
        <v>252</v>
      </c>
      <c r="D17" s="651">
        <v>0</v>
      </c>
      <c r="E17" s="652">
        <v>0</v>
      </c>
      <c r="F17" s="652">
        <v>0</v>
      </c>
      <c r="G17" s="652">
        <v>0</v>
      </c>
      <c r="H17" s="652">
        <v>0</v>
      </c>
      <c r="I17" s="565">
        <f t="shared" ref="I17" si="2">SUM(D17:H17)</f>
        <v>0</v>
      </c>
      <c r="J17" s="568">
        <v>0</v>
      </c>
      <c r="K17" s="658">
        <v>0</v>
      </c>
      <c r="L17" s="446"/>
    </row>
    <row r="18" spans="1:12" ht="13.5" customHeight="1" x14ac:dyDescent="0.25">
      <c r="A18" s="231">
        <v>12</v>
      </c>
      <c r="B18" s="233"/>
      <c r="C18" s="914" t="s">
        <v>1260</v>
      </c>
      <c r="D18" s="651">
        <v>3336.9</v>
      </c>
      <c r="E18" s="652">
        <v>0</v>
      </c>
      <c r="F18" s="652">
        <v>0</v>
      </c>
      <c r="G18" s="652">
        <v>0</v>
      </c>
      <c r="H18" s="652">
        <v>0</v>
      </c>
      <c r="I18" s="565">
        <f t="shared" si="1"/>
        <v>3336.9</v>
      </c>
      <c r="J18" s="568">
        <v>3336.9</v>
      </c>
      <c r="K18" s="658">
        <v>0</v>
      </c>
      <c r="L18" s="446"/>
    </row>
    <row r="19" spans="1:12" ht="13.5" customHeight="1" x14ac:dyDescent="0.25">
      <c r="A19" s="149">
        <v>13</v>
      </c>
      <c r="B19" s="229"/>
      <c r="C19" s="913" t="s">
        <v>351</v>
      </c>
      <c r="D19" s="653">
        <v>0</v>
      </c>
      <c r="E19" s="654">
        <v>0</v>
      </c>
      <c r="F19" s="654">
        <v>0</v>
      </c>
      <c r="G19" s="654">
        <v>0</v>
      </c>
      <c r="H19" s="654">
        <v>0</v>
      </c>
      <c r="I19" s="564">
        <f t="shared" si="1"/>
        <v>0</v>
      </c>
      <c r="J19" s="567">
        <v>0</v>
      </c>
      <c r="K19" s="657">
        <v>0</v>
      </c>
      <c r="L19" s="446"/>
    </row>
    <row r="20" spans="1:12" ht="13.5" customHeight="1" x14ac:dyDescent="0.25">
      <c r="A20" s="905">
        <v>14</v>
      </c>
      <c r="B20" s="1268" t="s">
        <v>253</v>
      </c>
      <c r="C20" s="1269"/>
      <c r="D20" s="906">
        <f>SUM(D21:D23)</f>
        <v>113</v>
      </c>
      <c r="E20" s="907">
        <f>SUM(E21:E23)</f>
        <v>0</v>
      </c>
      <c r="F20" s="907">
        <f>SUM(F21:F23)</f>
        <v>0</v>
      </c>
      <c r="G20" s="907">
        <f>SUM(G21:G23)</f>
        <v>0</v>
      </c>
      <c r="H20" s="907">
        <f>SUM(H21:H23)</f>
        <v>0</v>
      </c>
      <c r="I20" s="902">
        <f t="shared" si="1"/>
        <v>113</v>
      </c>
      <c r="J20" s="909">
        <f>SUM(J21:J23)</f>
        <v>113</v>
      </c>
      <c r="K20" s="910">
        <f>SUM(K21:K23)</f>
        <v>0</v>
      </c>
      <c r="L20" s="446"/>
    </row>
    <row r="21" spans="1:12" ht="13.5" customHeight="1" x14ac:dyDescent="0.25">
      <c r="A21" s="231">
        <v>15</v>
      </c>
      <c r="B21" s="232" t="s">
        <v>188</v>
      </c>
      <c r="C21" s="443" t="s">
        <v>254</v>
      </c>
      <c r="D21" s="651">
        <v>0</v>
      </c>
      <c r="E21" s="652">
        <v>0</v>
      </c>
      <c r="F21" s="652">
        <v>0</v>
      </c>
      <c r="G21" s="652">
        <v>0</v>
      </c>
      <c r="H21" s="652">
        <v>0</v>
      </c>
      <c r="I21" s="565">
        <f t="shared" si="1"/>
        <v>0</v>
      </c>
      <c r="J21" s="568">
        <v>0</v>
      </c>
      <c r="K21" s="658">
        <v>0</v>
      </c>
      <c r="L21" s="446"/>
    </row>
    <row r="22" spans="1:12" ht="13.5" customHeight="1" x14ac:dyDescent="0.25">
      <c r="A22" s="231">
        <v>16</v>
      </c>
      <c r="B22" s="233"/>
      <c r="C22" s="443" t="s">
        <v>252</v>
      </c>
      <c r="D22" s="651">
        <v>113</v>
      </c>
      <c r="E22" s="652">
        <v>0</v>
      </c>
      <c r="F22" s="652">
        <v>0</v>
      </c>
      <c r="G22" s="652">
        <v>0</v>
      </c>
      <c r="H22" s="652">
        <v>0</v>
      </c>
      <c r="I22" s="565">
        <f t="shared" si="1"/>
        <v>113</v>
      </c>
      <c r="J22" s="568">
        <v>113</v>
      </c>
      <c r="K22" s="658">
        <v>0</v>
      </c>
      <c r="L22" s="446"/>
    </row>
    <row r="23" spans="1:12" ht="13.5" customHeight="1" x14ac:dyDescent="0.25">
      <c r="A23" s="149">
        <v>17</v>
      </c>
      <c r="B23" s="229"/>
      <c r="C23" s="913" t="s">
        <v>351</v>
      </c>
      <c r="D23" s="653">
        <v>0</v>
      </c>
      <c r="E23" s="654">
        <v>0</v>
      </c>
      <c r="F23" s="654">
        <v>0</v>
      </c>
      <c r="G23" s="654">
        <v>0</v>
      </c>
      <c r="H23" s="654">
        <v>0</v>
      </c>
      <c r="I23" s="564">
        <f t="shared" si="1"/>
        <v>0</v>
      </c>
      <c r="J23" s="567">
        <v>0</v>
      </c>
      <c r="K23" s="657">
        <v>0</v>
      </c>
      <c r="L23" s="446"/>
    </row>
    <row r="24" spans="1:12" ht="13.5" customHeight="1" x14ac:dyDescent="0.25">
      <c r="A24" s="893">
        <v>18</v>
      </c>
      <c r="B24" s="1287" t="s">
        <v>255</v>
      </c>
      <c r="C24" s="1288"/>
      <c r="D24" s="898">
        <v>11758.7</v>
      </c>
      <c r="E24" s="895">
        <v>0</v>
      </c>
      <c r="F24" s="895">
        <v>0</v>
      </c>
      <c r="G24" s="895">
        <v>0</v>
      </c>
      <c r="H24" s="895">
        <v>0</v>
      </c>
      <c r="I24" s="896">
        <f t="shared" si="1"/>
        <v>11758.7</v>
      </c>
      <c r="J24" s="894">
        <v>11758.7</v>
      </c>
      <c r="K24" s="897">
        <v>0</v>
      </c>
      <c r="L24" s="444"/>
    </row>
    <row r="25" spans="1:12" ht="13.5" customHeight="1" x14ac:dyDescent="0.25">
      <c r="A25" s="899">
        <v>19</v>
      </c>
      <c r="B25" s="1285" t="s">
        <v>372</v>
      </c>
      <c r="C25" s="1286"/>
      <c r="D25" s="900">
        <f>SUM(D26:D29)</f>
        <v>1991.6399999999999</v>
      </c>
      <c r="E25" s="901">
        <f>SUM(E26:E29)</f>
        <v>73.11</v>
      </c>
      <c r="F25" s="901">
        <f>SUM(F26:F29)</f>
        <v>0</v>
      </c>
      <c r="G25" s="901">
        <f>SUM(G26:G29)</f>
        <v>0</v>
      </c>
      <c r="H25" s="901">
        <f>SUM(H26:H29)</f>
        <v>2.5299999999999998</v>
      </c>
      <c r="I25" s="908">
        <f t="shared" si="1"/>
        <v>2067.2800000000002</v>
      </c>
      <c r="J25" s="903">
        <f>SUM(J26:J29)</f>
        <v>2067.2799999999997</v>
      </c>
      <c r="K25" s="904">
        <f>SUM(K26:K29)</f>
        <v>0</v>
      </c>
      <c r="L25" s="444"/>
    </row>
    <row r="26" spans="1:12" ht="13.5" customHeight="1" x14ac:dyDescent="0.25">
      <c r="A26" s="231">
        <v>20</v>
      </c>
      <c r="B26" s="232" t="s">
        <v>188</v>
      </c>
      <c r="C26" s="443" t="s">
        <v>528</v>
      </c>
      <c r="D26" s="651">
        <v>228</v>
      </c>
      <c r="E26" s="652">
        <v>0</v>
      </c>
      <c r="F26" s="652">
        <v>0</v>
      </c>
      <c r="G26" s="652">
        <v>0</v>
      </c>
      <c r="H26" s="652">
        <v>0</v>
      </c>
      <c r="I26" s="565">
        <f t="shared" si="1"/>
        <v>228</v>
      </c>
      <c r="J26" s="568">
        <v>228</v>
      </c>
      <c r="K26" s="658">
        <v>0</v>
      </c>
      <c r="L26" s="446"/>
    </row>
    <row r="27" spans="1:12" ht="13.5" customHeight="1" x14ac:dyDescent="0.25">
      <c r="A27" s="231">
        <v>21</v>
      </c>
      <c r="B27" s="233"/>
      <c r="C27" s="914" t="s">
        <v>1217</v>
      </c>
      <c r="D27" s="651">
        <v>1072.99</v>
      </c>
      <c r="E27" s="652">
        <v>0</v>
      </c>
      <c r="F27" s="652">
        <v>0</v>
      </c>
      <c r="G27" s="652">
        <v>0</v>
      </c>
      <c r="H27" s="652">
        <v>0</v>
      </c>
      <c r="I27" s="565">
        <f t="shared" ref="I27" si="3">SUM(D27:H27)</f>
        <v>1072.99</v>
      </c>
      <c r="J27" s="568">
        <v>1072.99</v>
      </c>
      <c r="K27" s="658">
        <v>0</v>
      </c>
      <c r="L27" s="446"/>
    </row>
    <row r="28" spans="1:12" ht="13.5" customHeight="1" x14ac:dyDescent="0.25">
      <c r="A28" s="231">
        <v>22</v>
      </c>
      <c r="B28" s="233"/>
      <c r="C28" s="914" t="s">
        <v>1261</v>
      </c>
      <c r="D28" s="651">
        <v>369.08</v>
      </c>
      <c r="E28" s="652">
        <v>0</v>
      </c>
      <c r="F28" s="652">
        <v>0</v>
      </c>
      <c r="G28" s="652">
        <v>0</v>
      </c>
      <c r="H28" s="652">
        <v>0</v>
      </c>
      <c r="I28" s="565">
        <f t="shared" si="1"/>
        <v>369.08</v>
      </c>
      <c r="J28" s="568">
        <v>369.08</v>
      </c>
      <c r="K28" s="658">
        <v>0</v>
      </c>
      <c r="L28" s="446"/>
    </row>
    <row r="29" spans="1:12" ht="13.5" customHeight="1" thickBot="1" x14ac:dyDescent="0.3">
      <c r="A29" s="235">
        <v>23</v>
      </c>
      <c r="B29" s="234"/>
      <c r="C29" s="571" t="s">
        <v>529</v>
      </c>
      <c r="D29" s="656">
        <v>321.57</v>
      </c>
      <c r="E29" s="655">
        <v>73.11</v>
      </c>
      <c r="F29" s="655">
        <v>0</v>
      </c>
      <c r="G29" s="655">
        <v>0</v>
      </c>
      <c r="H29" s="655">
        <v>2.5299999999999998</v>
      </c>
      <c r="I29" s="572">
        <f t="shared" si="1"/>
        <v>397.21</v>
      </c>
      <c r="J29" s="569">
        <v>397.21</v>
      </c>
      <c r="K29" s="659">
        <v>0</v>
      </c>
      <c r="L29" s="444"/>
    </row>
    <row r="30" spans="1:12" x14ac:dyDescent="0.25">
      <c r="A30" s="8"/>
      <c r="B30" s="8"/>
      <c r="C30" s="8"/>
      <c r="D30" s="8"/>
      <c r="E30" s="8"/>
      <c r="F30" s="8"/>
      <c r="G30" s="8"/>
      <c r="H30" s="8"/>
      <c r="I30" s="8"/>
      <c r="J30" s="8"/>
      <c r="K30" s="8"/>
      <c r="L30" s="8"/>
    </row>
    <row r="31" spans="1:12" x14ac:dyDescent="0.25">
      <c r="A31" s="8" t="s">
        <v>348</v>
      </c>
      <c r="B31" s="8"/>
      <c r="C31" s="8"/>
      <c r="D31" s="8"/>
      <c r="E31" s="8"/>
      <c r="F31" s="8"/>
      <c r="G31" s="8"/>
      <c r="H31" s="8"/>
      <c r="I31" s="8"/>
      <c r="J31" s="8"/>
      <c r="K31" s="8"/>
      <c r="L31" s="8"/>
    </row>
    <row r="32" spans="1:12" x14ac:dyDescent="0.25">
      <c r="A32" s="15" t="s">
        <v>629</v>
      </c>
      <c r="B32" s="24"/>
      <c r="C32" s="24"/>
      <c r="D32" s="8"/>
      <c r="E32" s="8"/>
      <c r="F32" s="8"/>
      <c r="G32" s="8"/>
      <c r="H32" s="8"/>
      <c r="I32" s="8"/>
      <c r="J32" s="8"/>
      <c r="K32" s="8"/>
      <c r="L32" s="8"/>
    </row>
    <row r="33" spans="1:12" x14ac:dyDescent="0.25">
      <c r="A33" s="15" t="s">
        <v>541</v>
      </c>
      <c r="B33" s="24"/>
      <c r="C33" s="24"/>
      <c r="D33" s="8"/>
      <c r="E33" s="8"/>
      <c r="F33" s="8"/>
      <c r="G33" s="8"/>
      <c r="H33" s="8"/>
      <c r="I33" s="8"/>
      <c r="J33" s="8"/>
      <c r="K33" s="8"/>
      <c r="L33" s="8"/>
    </row>
    <row r="34" spans="1:12" ht="15" customHeight="1" x14ac:dyDescent="0.25">
      <c r="A34" s="647"/>
      <c r="B34" s="647"/>
      <c r="C34" s="647"/>
      <c r="D34" s="647"/>
      <c r="E34" s="647"/>
      <c r="F34" s="647"/>
      <c r="G34" s="647"/>
      <c r="H34" s="647"/>
      <c r="I34" s="647"/>
      <c r="J34" s="647"/>
      <c r="K34" s="647"/>
      <c r="L34" s="240"/>
    </row>
  </sheetData>
  <sheetProtection insertColumns="0" insertRows="0" deleteColumns="0" deleteRows="0"/>
  <mergeCells count="22">
    <mergeCell ref="B25:C25"/>
    <mergeCell ref="B12:C12"/>
    <mergeCell ref="J3:K3"/>
    <mergeCell ref="F4:F5"/>
    <mergeCell ref="D3:I3"/>
    <mergeCell ref="D4:D5"/>
    <mergeCell ref="H4:H5"/>
    <mergeCell ref="E4:E5"/>
    <mergeCell ref="K4:K5"/>
    <mergeCell ref="G4:G5"/>
    <mergeCell ref="B24:C24"/>
    <mergeCell ref="B8:C8"/>
    <mergeCell ref="B9:C9"/>
    <mergeCell ref="B11:C11"/>
    <mergeCell ref="B20:C20"/>
    <mergeCell ref="B13:C13"/>
    <mergeCell ref="B15:C15"/>
    <mergeCell ref="I4:I5"/>
    <mergeCell ref="J4:J5"/>
    <mergeCell ref="A3:A6"/>
    <mergeCell ref="B3:C6"/>
    <mergeCell ref="B10:C10"/>
  </mergeCells>
  <phoneticPr fontId="48" type="noConversion"/>
  <printOptions horizontalCentered="1"/>
  <pageMargins left="0.39370078740157483" right="0.39370078740157483" top="0.98425196850393704" bottom="0.59055118110236227" header="0.23622047244094491" footer="0.51181102362204722"/>
  <pageSetup paperSize="9" scale="84"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showGridLines="0" zoomScaleNormal="100" workbookViewId="0">
      <selection activeCell="N1" sqref="N1"/>
    </sheetView>
  </sheetViews>
  <sheetFormatPr defaultRowHeight="12.75" x14ac:dyDescent="0.25"/>
  <cols>
    <col min="1" max="1" width="3.42578125" style="16" customWidth="1"/>
    <col min="2" max="2" width="15.42578125" style="16" customWidth="1"/>
    <col min="3" max="4" width="10.7109375" style="16" customWidth="1"/>
    <col min="5" max="5" width="11.42578125" style="16" customWidth="1"/>
    <col min="6" max="6" width="12.140625" style="16" customWidth="1"/>
    <col min="7" max="14" width="10.7109375" style="16" customWidth="1"/>
    <col min="15" max="15" width="11.85546875" style="16" customWidth="1"/>
    <col min="16" max="16384" width="9.140625" style="16"/>
  </cols>
  <sheetData>
    <row r="1" spans="1:14" ht="18" customHeight="1" x14ac:dyDescent="0.25">
      <c r="A1" s="20" t="s">
        <v>1242</v>
      </c>
      <c r="B1" s="15"/>
      <c r="C1" s="15"/>
      <c r="D1" s="15"/>
      <c r="E1" s="15"/>
      <c r="F1" s="15"/>
      <c r="G1" s="15"/>
      <c r="H1" s="15"/>
      <c r="I1" s="15"/>
      <c r="J1" s="15"/>
      <c r="K1" s="15"/>
      <c r="L1" s="15"/>
    </row>
    <row r="2" spans="1:14" ht="18" customHeight="1" x14ac:dyDescent="0.25">
      <c r="A2" s="20"/>
      <c r="B2" s="15"/>
      <c r="C2" s="15"/>
      <c r="D2" s="15"/>
      <c r="E2" s="15"/>
      <c r="F2" s="15"/>
      <c r="G2" s="15"/>
      <c r="H2" s="15"/>
      <c r="I2" s="15"/>
      <c r="J2" s="15"/>
      <c r="K2" s="15"/>
      <c r="L2" s="15"/>
    </row>
    <row r="3" spans="1:14" ht="18" customHeight="1" x14ac:dyDescent="0.25">
      <c r="A3" s="137" t="s">
        <v>532</v>
      </c>
      <c r="B3" s="15"/>
      <c r="C3" s="15"/>
      <c r="D3" s="15"/>
      <c r="E3" s="15"/>
      <c r="F3" s="15"/>
      <c r="G3" s="15"/>
      <c r="H3" s="15"/>
      <c r="I3" s="15"/>
      <c r="J3" s="15"/>
      <c r="K3" s="15"/>
      <c r="L3" s="15"/>
    </row>
    <row r="4" spans="1:14" ht="12.75" customHeight="1" thickBot="1" x14ac:dyDescent="0.3">
      <c r="A4" s="15"/>
      <c r="B4" s="15"/>
      <c r="C4" s="15"/>
      <c r="D4" s="15"/>
      <c r="E4" s="15"/>
      <c r="F4" s="15"/>
      <c r="G4" s="15"/>
      <c r="H4" s="15"/>
      <c r="I4" s="15"/>
      <c r="J4" s="15"/>
      <c r="K4" s="21"/>
      <c r="L4" s="15"/>
      <c r="M4" s="21"/>
      <c r="N4" s="21" t="s">
        <v>256</v>
      </c>
    </row>
    <row r="5" spans="1:14" ht="16.5" customHeight="1" x14ac:dyDescent="0.25">
      <c r="A5" s="1306" t="s">
        <v>159</v>
      </c>
      <c r="B5" s="1315" t="s">
        <v>328</v>
      </c>
      <c r="C5" s="1311" t="s">
        <v>64</v>
      </c>
      <c r="D5" s="1312"/>
      <c r="E5" s="1318" t="s">
        <v>257</v>
      </c>
      <c r="F5" s="1319"/>
      <c r="G5" s="1319"/>
      <c r="H5" s="1319"/>
      <c r="I5" s="1319"/>
      <c r="J5" s="1319"/>
      <c r="K5" s="1319"/>
      <c r="L5" s="1320"/>
      <c r="M5" s="1311" t="s">
        <v>320</v>
      </c>
      <c r="N5" s="1312"/>
    </row>
    <row r="6" spans="1:14" ht="17.25" customHeight="1" x14ac:dyDescent="0.25">
      <c r="A6" s="1307"/>
      <c r="B6" s="1316"/>
      <c r="C6" s="1304" t="s">
        <v>258</v>
      </c>
      <c r="D6" s="1313" t="s">
        <v>259</v>
      </c>
      <c r="E6" s="1321" t="s">
        <v>258</v>
      </c>
      <c r="F6" s="1322"/>
      <c r="G6" s="1322"/>
      <c r="H6" s="1322"/>
      <c r="I6" s="1323"/>
      <c r="J6" s="1309" t="s">
        <v>259</v>
      </c>
      <c r="K6" s="1309"/>
      <c r="L6" s="1310"/>
      <c r="M6" s="1304" t="s">
        <v>258</v>
      </c>
      <c r="N6" s="1313" t="s">
        <v>259</v>
      </c>
    </row>
    <row r="7" spans="1:14" ht="27.75" customHeight="1" x14ac:dyDescent="0.25">
      <c r="A7" s="1307"/>
      <c r="B7" s="1317"/>
      <c r="C7" s="1305"/>
      <c r="D7" s="1314"/>
      <c r="E7" s="296" t="s">
        <v>260</v>
      </c>
      <c r="F7" s="297" t="s">
        <v>586</v>
      </c>
      <c r="G7" s="298" t="s">
        <v>587</v>
      </c>
      <c r="H7" s="297" t="s">
        <v>263</v>
      </c>
      <c r="I7" s="297" t="s">
        <v>198</v>
      </c>
      <c r="J7" s="297" t="s">
        <v>261</v>
      </c>
      <c r="K7" s="297" t="s">
        <v>162</v>
      </c>
      <c r="L7" s="299" t="s">
        <v>198</v>
      </c>
      <c r="M7" s="1305"/>
      <c r="N7" s="1314"/>
    </row>
    <row r="8" spans="1:14" s="17" customFormat="1" ht="13.5" customHeight="1" thickBot="1" x14ac:dyDescent="0.3">
      <c r="A8" s="1308"/>
      <c r="B8" s="291" t="s">
        <v>237</v>
      </c>
      <c r="C8" s="292" t="s">
        <v>238</v>
      </c>
      <c r="D8" s="291" t="s">
        <v>239</v>
      </c>
      <c r="E8" s="292" t="s">
        <v>240</v>
      </c>
      <c r="F8" s="293" t="s">
        <v>241</v>
      </c>
      <c r="G8" s="294" t="s">
        <v>242</v>
      </c>
      <c r="H8" s="294" t="s">
        <v>243</v>
      </c>
      <c r="I8" s="293" t="s">
        <v>244</v>
      </c>
      <c r="J8" s="293" t="s">
        <v>245</v>
      </c>
      <c r="K8" s="293" t="s">
        <v>246</v>
      </c>
      <c r="L8" s="295" t="s">
        <v>286</v>
      </c>
      <c r="M8" s="292" t="s">
        <v>321</v>
      </c>
      <c r="N8" s="291" t="s">
        <v>322</v>
      </c>
    </row>
    <row r="9" spans="1:14" ht="13.5" customHeight="1" x14ac:dyDescent="0.25">
      <c r="A9" s="289">
        <v>1</v>
      </c>
      <c r="B9" s="573" t="s">
        <v>530</v>
      </c>
      <c r="C9" s="181">
        <v>0</v>
      </c>
      <c r="D9" s="182">
        <v>0</v>
      </c>
      <c r="E9" s="183">
        <v>0</v>
      </c>
      <c r="F9" s="184">
        <v>0</v>
      </c>
      <c r="G9" s="185">
        <v>0</v>
      </c>
      <c r="H9" s="185">
        <v>0</v>
      </c>
      <c r="I9" s="184">
        <f>+E9+F9+G9+H9</f>
        <v>0</v>
      </c>
      <c r="J9" s="184">
        <v>0</v>
      </c>
      <c r="K9" s="184">
        <v>0</v>
      </c>
      <c r="L9" s="186">
        <f>J9+K9</f>
        <v>0</v>
      </c>
      <c r="M9" s="181">
        <f>I9-C9</f>
        <v>0</v>
      </c>
      <c r="N9" s="182">
        <f>L9-D9</f>
        <v>0</v>
      </c>
    </row>
    <row r="10" spans="1:14" ht="13.5" customHeight="1" x14ac:dyDescent="0.25">
      <c r="A10" s="288">
        <f>A9+1</f>
        <v>2</v>
      </c>
      <c r="B10" s="285"/>
      <c r="C10" s="187"/>
      <c r="D10" s="188"/>
      <c r="E10" s="189"/>
      <c r="F10" s="190"/>
      <c r="G10" s="191"/>
      <c r="H10" s="191"/>
      <c r="I10" s="190">
        <f>+E10+F10+G10+H10</f>
        <v>0</v>
      </c>
      <c r="J10" s="190"/>
      <c r="K10" s="190"/>
      <c r="L10" s="186">
        <f>J10+K10</f>
        <v>0</v>
      </c>
      <c r="M10" s="181">
        <f>I10-C10</f>
        <v>0</v>
      </c>
      <c r="N10" s="182">
        <f>L10-D10</f>
        <v>0</v>
      </c>
    </row>
    <row r="11" spans="1:14" ht="13.5" customHeight="1" x14ac:dyDescent="0.25">
      <c r="A11" s="288">
        <f>A10+1</f>
        <v>3</v>
      </c>
      <c r="B11" s="285"/>
      <c r="C11" s="187"/>
      <c r="D11" s="188"/>
      <c r="E11" s="189"/>
      <c r="F11" s="190"/>
      <c r="G11" s="191"/>
      <c r="H11" s="191"/>
      <c r="I11" s="190">
        <f>+E11+F11+G11+H11</f>
        <v>0</v>
      </c>
      <c r="J11" s="190"/>
      <c r="K11" s="190"/>
      <c r="L11" s="186">
        <f>J11+K11</f>
        <v>0</v>
      </c>
      <c r="M11" s="181">
        <f>I11-C11</f>
        <v>0</v>
      </c>
      <c r="N11" s="182">
        <f>L11-D11</f>
        <v>0</v>
      </c>
    </row>
    <row r="12" spans="1:14" ht="13.5" customHeight="1" x14ac:dyDescent="0.25">
      <c r="A12" s="288">
        <f>A11+1</f>
        <v>4</v>
      </c>
      <c r="B12" s="285"/>
      <c r="C12" s="187"/>
      <c r="D12" s="188"/>
      <c r="E12" s="189"/>
      <c r="F12" s="190"/>
      <c r="G12" s="191"/>
      <c r="H12" s="191"/>
      <c r="I12" s="190">
        <f>+E12+F12+G12+H12</f>
        <v>0</v>
      </c>
      <c r="J12" s="190"/>
      <c r="K12" s="190"/>
      <c r="L12" s="186">
        <f>J12+K12</f>
        <v>0</v>
      </c>
      <c r="M12" s="181">
        <f>I12-C12</f>
        <v>0</v>
      </c>
      <c r="N12" s="182">
        <f>L12-D12</f>
        <v>0</v>
      </c>
    </row>
    <row r="13" spans="1:14" ht="13.5" customHeight="1" thickBot="1" x14ac:dyDescent="0.3">
      <c r="A13" s="300">
        <f>A12+1</f>
        <v>5</v>
      </c>
      <c r="B13" s="286"/>
      <c r="C13" s="192"/>
      <c r="D13" s="193"/>
      <c r="E13" s="194"/>
      <c r="F13" s="195"/>
      <c r="G13" s="196"/>
      <c r="H13" s="196"/>
      <c r="I13" s="195">
        <f>+E13+F13+G13+H13</f>
        <v>0</v>
      </c>
      <c r="J13" s="195"/>
      <c r="K13" s="195"/>
      <c r="L13" s="186">
        <f>J13+K13</f>
        <v>0</v>
      </c>
      <c r="M13" s="181">
        <f>I13-C13</f>
        <v>0</v>
      </c>
      <c r="N13" s="182">
        <f>L13-D13</f>
        <v>0</v>
      </c>
    </row>
    <row r="14" spans="1:14" ht="12.75" customHeight="1" thickBot="1" x14ac:dyDescent="0.3">
      <c r="A14" s="290">
        <f>A13+1</f>
        <v>6</v>
      </c>
      <c r="B14" s="287" t="s">
        <v>184</v>
      </c>
      <c r="C14" s="197">
        <f t="shared" ref="C14:M14" si="0">SUM(C9:C13)</f>
        <v>0</v>
      </c>
      <c r="D14" s="198">
        <f t="shared" si="0"/>
        <v>0</v>
      </c>
      <c r="E14" s="199">
        <f t="shared" si="0"/>
        <v>0</v>
      </c>
      <c r="F14" s="200">
        <f t="shared" si="0"/>
        <v>0</v>
      </c>
      <c r="G14" s="200">
        <f t="shared" si="0"/>
        <v>0</v>
      </c>
      <c r="H14" s="200">
        <f t="shared" si="0"/>
        <v>0</v>
      </c>
      <c r="I14" s="200">
        <f t="shared" si="0"/>
        <v>0</v>
      </c>
      <c r="J14" s="200">
        <f t="shared" si="0"/>
        <v>0</v>
      </c>
      <c r="K14" s="200">
        <f t="shared" si="0"/>
        <v>0</v>
      </c>
      <c r="L14" s="200">
        <f t="shared" si="0"/>
        <v>0</v>
      </c>
      <c r="M14" s="197">
        <f t="shared" si="0"/>
        <v>0</v>
      </c>
      <c r="N14" s="201">
        <f>SUM(N9:N13)</f>
        <v>0</v>
      </c>
    </row>
    <row r="15" spans="1:14" ht="13.5" customHeight="1" x14ac:dyDescent="0.25">
      <c r="A15" s="15"/>
      <c r="B15" s="15"/>
      <c r="C15" s="15"/>
      <c r="D15" s="15"/>
      <c r="E15" s="15"/>
      <c r="F15" s="15"/>
      <c r="G15" s="15"/>
      <c r="H15" s="15"/>
      <c r="I15" s="15"/>
      <c r="J15" s="15"/>
      <c r="K15" s="15"/>
      <c r="L15" s="15"/>
    </row>
    <row r="16" spans="1:14" ht="13.5" customHeight="1" x14ac:dyDescent="0.25">
      <c r="A16" s="8" t="s">
        <v>311</v>
      </c>
      <c r="B16" s="15"/>
      <c r="C16" s="15"/>
      <c r="D16" s="15"/>
      <c r="E16" s="15"/>
      <c r="F16" s="15"/>
      <c r="G16" s="15"/>
      <c r="H16" s="15"/>
      <c r="I16" s="15"/>
      <c r="J16" s="15"/>
      <c r="K16" s="15"/>
      <c r="L16" s="15"/>
    </row>
    <row r="17" spans="1:14" ht="13.5" customHeight="1" x14ac:dyDescent="0.25">
      <c r="A17" s="8" t="s">
        <v>327</v>
      </c>
      <c r="B17" s="15"/>
      <c r="C17" s="15"/>
      <c r="D17" s="15"/>
      <c r="E17" s="15"/>
      <c r="F17" s="15"/>
      <c r="G17" s="15"/>
      <c r="H17" s="15"/>
      <c r="I17" s="15"/>
      <c r="J17" s="15"/>
      <c r="K17" s="15"/>
      <c r="L17" s="15"/>
    </row>
    <row r="18" spans="1:14" ht="13.5" customHeight="1" x14ac:dyDescent="0.25">
      <c r="A18" s="15" t="s">
        <v>119</v>
      </c>
      <c r="B18" s="15"/>
      <c r="C18" s="15"/>
      <c r="D18" s="15"/>
      <c r="E18" s="15"/>
      <c r="F18" s="15"/>
      <c r="G18" s="15"/>
      <c r="H18" s="15"/>
      <c r="I18" s="15"/>
      <c r="J18" s="15"/>
      <c r="K18" s="15"/>
      <c r="L18" s="15"/>
    </row>
    <row r="19" spans="1:14" ht="13.5" customHeight="1" x14ac:dyDescent="0.25">
      <c r="A19" s="15" t="s">
        <v>589</v>
      </c>
      <c r="B19" s="223"/>
      <c r="C19" s="223"/>
      <c r="D19" s="223"/>
      <c r="E19" s="223"/>
      <c r="F19" s="223"/>
      <c r="G19" s="223"/>
      <c r="H19" s="223"/>
      <c r="I19" s="223"/>
      <c r="J19" s="223"/>
      <c r="K19" s="223"/>
      <c r="L19" s="223"/>
    </row>
    <row r="20" spans="1:14" ht="13.5" customHeight="1" x14ac:dyDescent="0.25">
      <c r="A20" s="22"/>
      <c r="B20" s="18"/>
      <c r="C20" s="18"/>
      <c r="D20" s="18"/>
      <c r="E20" s="18"/>
      <c r="F20" s="18"/>
      <c r="G20" s="18"/>
      <c r="H20" s="18"/>
      <c r="I20" s="18"/>
      <c r="J20" s="18"/>
      <c r="K20" s="18"/>
      <c r="L20" s="18"/>
      <c r="N20" s="19"/>
    </row>
    <row r="21" spans="1:14" s="3" customFormat="1" ht="18" customHeight="1" x14ac:dyDescent="0.25">
      <c r="A21" s="137" t="s">
        <v>533</v>
      </c>
      <c r="B21" s="8"/>
      <c r="C21" s="8"/>
      <c r="D21" s="8"/>
      <c r="E21" s="8"/>
      <c r="F21" s="8"/>
      <c r="G21" s="8"/>
      <c r="H21" s="8"/>
      <c r="I21" s="8"/>
      <c r="J21" s="8"/>
      <c r="K21" s="8"/>
      <c r="L21" s="2"/>
    </row>
    <row r="22" spans="1:14" s="3" customFormat="1" ht="13.5" customHeight="1" thickBot="1" x14ac:dyDescent="0.3">
      <c r="A22" s="8"/>
      <c r="B22" s="8"/>
      <c r="C22" s="8"/>
      <c r="D22" s="8"/>
      <c r="E22" s="8"/>
      <c r="F22" s="8"/>
      <c r="G22" s="8"/>
      <c r="H22" s="8"/>
      <c r="I22" s="8"/>
      <c r="J22" s="8"/>
      <c r="L22" s="2"/>
      <c r="M22" s="21"/>
      <c r="N22" s="21" t="s">
        <v>256</v>
      </c>
    </row>
    <row r="23" spans="1:14" s="3" customFormat="1" ht="19.5" customHeight="1" x14ac:dyDescent="0.25">
      <c r="A23" s="1306" t="s">
        <v>159</v>
      </c>
      <c r="B23" s="1324" t="s">
        <v>326</v>
      </c>
      <c r="C23" s="1311" t="s">
        <v>64</v>
      </c>
      <c r="D23" s="1312"/>
      <c r="E23" s="1289" t="s">
        <v>257</v>
      </c>
      <c r="F23" s="1293"/>
      <c r="G23" s="1293"/>
      <c r="H23" s="1293"/>
      <c r="I23" s="1293"/>
      <c r="J23" s="1293"/>
      <c r="K23" s="1293"/>
      <c r="L23" s="1327"/>
      <c r="M23" s="1311" t="s">
        <v>320</v>
      </c>
      <c r="N23" s="1312"/>
    </row>
    <row r="24" spans="1:14" s="3" customFormat="1" ht="19.5" customHeight="1" x14ac:dyDescent="0.25">
      <c r="A24" s="1307"/>
      <c r="B24" s="1325"/>
      <c r="C24" s="1304" t="s">
        <v>258</v>
      </c>
      <c r="D24" s="1313" t="s">
        <v>259</v>
      </c>
      <c r="E24" s="1328" t="s">
        <v>258</v>
      </c>
      <c r="F24" s="1329"/>
      <c r="G24" s="1329"/>
      <c r="H24" s="1329"/>
      <c r="I24" s="1329"/>
      <c r="J24" s="1330" t="s">
        <v>259</v>
      </c>
      <c r="K24" s="1330"/>
      <c r="L24" s="1330"/>
      <c r="M24" s="1304" t="s">
        <v>258</v>
      </c>
      <c r="N24" s="1313" t="s">
        <v>259</v>
      </c>
    </row>
    <row r="25" spans="1:14" s="3" customFormat="1" ht="31.5" customHeight="1" x14ac:dyDescent="0.25">
      <c r="A25" s="1307"/>
      <c r="B25" s="1326"/>
      <c r="C25" s="1305"/>
      <c r="D25" s="1314"/>
      <c r="E25" s="271" t="s">
        <v>260</v>
      </c>
      <c r="F25" s="297" t="s">
        <v>586</v>
      </c>
      <c r="G25" s="298" t="s">
        <v>587</v>
      </c>
      <c r="H25" s="297" t="s">
        <v>263</v>
      </c>
      <c r="I25" s="264" t="s">
        <v>198</v>
      </c>
      <c r="J25" s="264" t="s">
        <v>262</v>
      </c>
      <c r="K25" s="264" t="s">
        <v>162</v>
      </c>
      <c r="L25" s="303" t="s">
        <v>198</v>
      </c>
      <c r="M25" s="1305"/>
      <c r="N25" s="1314"/>
    </row>
    <row r="26" spans="1:14" s="4" customFormat="1" ht="13.5" customHeight="1" thickBot="1" x14ac:dyDescent="0.3">
      <c r="A26" s="1308"/>
      <c r="B26" s="301" t="s">
        <v>237</v>
      </c>
      <c r="C26" s="292" t="s">
        <v>238</v>
      </c>
      <c r="D26" s="291" t="s">
        <v>239</v>
      </c>
      <c r="E26" s="270" t="s">
        <v>240</v>
      </c>
      <c r="F26" s="170" t="s">
        <v>241</v>
      </c>
      <c r="G26" s="302" t="s">
        <v>242</v>
      </c>
      <c r="H26" s="302" t="s">
        <v>243</v>
      </c>
      <c r="I26" s="170" t="s">
        <v>244</v>
      </c>
      <c r="J26" s="170" t="s">
        <v>245</v>
      </c>
      <c r="K26" s="170" t="s">
        <v>246</v>
      </c>
      <c r="L26" s="171" t="s">
        <v>286</v>
      </c>
      <c r="M26" s="292" t="s">
        <v>321</v>
      </c>
      <c r="N26" s="291" t="s">
        <v>322</v>
      </c>
    </row>
    <row r="27" spans="1:14" s="3" customFormat="1" ht="40.5" customHeight="1" x14ac:dyDescent="0.25">
      <c r="A27" s="289">
        <v>1</v>
      </c>
      <c r="B27" s="574" t="s">
        <v>531</v>
      </c>
      <c r="C27" s="181">
        <v>10790.05</v>
      </c>
      <c r="D27" s="182">
        <v>1273.55</v>
      </c>
      <c r="E27" s="183">
        <v>9325.23</v>
      </c>
      <c r="F27" s="184">
        <v>0</v>
      </c>
      <c r="G27" s="185">
        <v>1715.95</v>
      </c>
      <c r="H27" s="185">
        <v>0</v>
      </c>
      <c r="I27" s="184">
        <f>+E27+F27+G27+H27</f>
        <v>11041.18</v>
      </c>
      <c r="J27" s="184">
        <v>1183.48</v>
      </c>
      <c r="K27" s="184">
        <v>94.43</v>
      </c>
      <c r="L27" s="186">
        <f>J27+K27</f>
        <v>1277.9100000000001</v>
      </c>
      <c r="M27" s="181">
        <f>I27-C27</f>
        <v>251.13000000000102</v>
      </c>
      <c r="N27" s="182">
        <f>L27-D27</f>
        <v>4.3600000000001273</v>
      </c>
    </row>
    <row r="28" spans="1:14" s="3" customFormat="1" ht="13.5" customHeight="1" x14ac:dyDescent="0.25">
      <c r="A28" s="288">
        <f>A27+1</f>
        <v>2</v>
      </c>
      <c r="B28" s="285"/>
      <c r="C28" s="187"/>
      <c r="D28" s="188"/>
      <c r="E28" s="189"/>
      <c r="F28" s="190"/>
      <c r="G28" s="191"/>
      <c r="H28" s="191"/>
      <c r="I28" s="190">
        <f>+E28+F28+G28+H28</f>
        <v>0</v>
      </c>
      <c r="J28" s="190"/>
      <c r="K28" s="190"/>
      <c r="L28" s="186">
        <f>J28+K28</f>
        <v>0</v>
      </c>
      <c r="M28" s="181">
        <f>I28-C28</f>
        <v>0</v>
      </c>
      <c r="N28" s="182">
        <f>L28-D28</f>
        <v>0</v>
      </c>
    </row>
    <row r="29" spans="1:14" s="3" customFormat="1" ht="13.5" customHeight="1" x14ac:dyDescent="0.25">
      <c r="A29" s="288">
        <f>A28+1</f>
        <v>3</v>
      </c>
      <c r="B29" s="285"/>
      <c r="C29" s="187"/>
      <c r="D29" s="188"/>
      <c r="E29" s="189"/>
      <c r="F29" s="190"/>
      <c r="G29" s="191"/>
      <c r="H29" s="191"/>
      <c r="I29" s="190">
        <f>+E29+F29+G29+H29</f>
        <v>0</v>
      </c>
      <c r="J29" s="190"/>
      <c r="K29" s="190"/>
      <c r="L29" s="186">
        <f>J29+K29</f>
        <v>0</v>
      </c>
      <c r="M29" s="181">
        <f>I29-C29</f>
        <v>0</v>
      </c>
      <c r="N29" s="182">
        <f>L29-D29</f>
        <v>0</v>
      </c>
    </row>
    <row r="30" spans="1:14" s="3" customFormat="1" ht="13.5" customHeight="1" x14ac:dyDescent="0.25">
      <c r="A30" s="288">
        <f>A29+1</f>
        <v>4</v>
      </c>
      <c r="B30" s="285"/>
      <c r="C30" s="187"/>
      <c r="D30" s="188"/>
      <c r="E30" s="189"/>
      <c r="F30" s="190"/>
      <c r="G30" s="191"/>
      <c r="H30" s="191"/>
      <c r="I30" s="190">
        <f>+E30+F30+G30+H30</f>
        <v>0</v>
      </c>
      <c r="J30" s="190"/>
      <c r="K30" s="190"/>
      <c r="L30" s="186">
        <f>J30+K30</f>
        <v>0</v>
      </c>
      <c r="M30" s="181">
        <f>I30-C30</f>
        <v>0</v>
      </c>
      <c r="N30" s="182">
        <f>L30-D30</f>
        <v>0</v>
      </c>
    </row>
    <row r="31" spans="1:14" s="3" customFormat="1" ht="13.5" customHeight="1" thickBot="1" x14ac:dyDescent="0.3">
      <c r="A31" s="300">
        <f>A30+1</f>
        <v>5</v>
      </c>
      <c r="B31" s="286"/>
      <c r="C31" s="192"/>
      <c r="D31" s="193"/>
      <c r="E31" s="194"/>
      <c r="F31" s="195"/>
      <c r="G31" s="196"/>
      <c r="H31" s="196"/>
      <c r="I31" s="195">
        <f>+E31+F31+G31+H31</f>
        <v>0</v>
      </c>
      <c r="J31" s="195"/>
      <c r="K31" s="195"/>
      <c r="L31" s="186">
        <f>J31+K31</f>
        <v>0</v>
      </c>
      <c r="M31" s="181">
        <f>I31-C31</f>
        <v>0</v>
      </c>
      <c r="N31" s="182">
        <f>L31-D31</f>
        <v>0</v>
      </c>
    </row>
    <row r="32" spans="1:14" s="3" customFormat="1" ht="12.75" customHeight="1" thickBot="1" x14ac:dyDescent="0.3">
      <c r="A32" s="290">
        <f>A31+1</f>
        <v>6</v>
      </c>
      <c r="B32" s="287" t="s">
        <v>184</v>
      </c>
      <c r="C32" s="197">
        <f>SUM(C27:C31)</f>
        <v>10790.05</v>
      </c>
      <c r="D32" s="198">
        <f>SUM(D27:D31)</f>
        <v>1273.55</v>
      </c>
      <c r="E32" s="199">
        <f t="shared" ref="E32:L32" si="1">SUM(E27:E31)</f>
        <v>9325.23</v>
      </c>
      <c r="F32" s="200">
        <f t="shared" si="1"/>
        <v>0</v>
      </c>
      <c r="G32" s="200">
        <f t="shared" si="1"/>
        <v>1715.95</v>
      </c>
      <c r="H32" s="200">
        <f t="shared" si="1"/>
        <v>0</v>
      </c>
      <c r="I32" s="200">
        <f t="shared" si="1"/>
        <v>11041.18</v>
      </c>
      <c r="J32" s="200">
        <f t="shared" si="1"/>
        <v>1183.48</v>
      </c>
      <c r="K32" s="200">
        <f t="shared" si="1"/>
        <v>94.43</v>
      </c>
      <c r="L32" s="200">
        <f t="shared" si="1"/>
        <v>1277.9100000000001</v>
      </c>
      <c r="M32" s="197">
        <f>SUM(M27:M31)</f>
        <v>251.13000000000102</v>
      </c>
      <c r="N32" s="201">
        <f>SUM(N27:N31)</f>
        <v>4.3600000000001273</v>
      </c>
    </row>
    <row r="33" spans="1:14" s="3" customFormat="1" x14ac:dyDescent="0.25">
      <c r="A33" s="8"/>
      <c r="B33" s="8"/>
      <c r="C33" s="8"/>
      <c r="D33" s="8"/>
      <c r="E33" s="8"/>
      <c r="F33" s="8"/>
      <c r="G33" s="8"/>
      <c r="H33" s="8"/>
      <c r="I33" s="8"/>
      <c r="J33" s="8"/>
      <c r="K33" s="8"/>
      <c r="L33" s="2"/>
    </row>
    <row r="34" spans="1:14" s="3" customFormat="1" x14ac:dyDescent="0.25">
      <c r="A34" s="8" t="s">
        <v>311</v>
      </c>
      <c r="B34" s="8"/>
      <c r="C34" s="8"/>
      <c r="D34" s="8"/>
      <c r="E34" s="8"/>
      <c r="F34" s="8"/>
      <c r="G34" s="8"/>
      <c r="H34" s="8"/>
      <c r="I34" s="8"/>
      <c r="J34" s="8"/>
      <c r="K34" s="8"/>
      <c r="L34" s="2"/>
    </row>
    <row r="35" spans="1:14" s="3" customFormat="1" x14ac:dyDescent="0.25">
      <c r="A35" s="8" t="s">
        <v>327</v>
      </c>
      <c r="B35" s="8"/>
      <c r="C35" s="8"/>
      <c r="D35" s="8"/>
      <c r="E35" s="8"/>
      <c r="F35" s="8"/>
      <c r="G35" s="8"/>
      <c r="H35" s="8"/>
      <c r="I35" s="8"/>
      <c r="J35" s="8"/>
      <c r="K35" s="8"/>
      <c r="L35" s="2"/>
    </row>
    <row r="36" spans="1:14" s="3" customFormat="1" x14ac:dyDescent="0.25">
      <c r="A36" s="15" t="s">
        <v>119</v>
      </c>
      <c r="B36" s="8"/>
      <c r="C36" s="8"/>
      <c r="D36" s="8"/>
      <c r="E36" s="8"/>
      <c r="F36" s="8"/>
      <c r="G36" s="8"/>
      <c r="H36" s="8"/>
      <c r="I36" s="8"/>
      <c r="J36" s="8"/>
      <c r="K36" s="8"/>
      <c r="L36" s="2"/>
    </row>
    <row r="37" spans="1:14" s="3" customFormat="1" x14ac:dyDescent="0.25">
      <c r="A37" s="15" t="s">
        <v>588</v>
      </c>
      <c r="B37" s="8"/>
      <c r="C37" s="8"/>
      <c r="D37" s="8"/>
      <c r="E37" s="8"/>
      <c r="F37" s="8"/>
      <c r="G37" s="8"/>
      <c r="H37" s="8"/>
      <c r="I37" s="8"/>
      <c r="J37" s="8"/>
      <c r="K37" s="8"/>
      <c r="L37" s="2"/>
    </row>
    <row r="38" spans="1:14" s="3" customFormat="1" x14ac:dyDescent="0.25">
      <c r="A38" s="8"/>
      <c r="B38" s="8"/>
      <c r="C38" s="8"/>
      <c r="D38" s="8"/>
      <c r="E38" s="8"/>
      <c r="F38" s="8"/>
      <c r="G38" s="8"/>
      <c r="H38" s="8"/>
      <c r="I38" s="8"/>
      <c r="J38" s="8"/>
      <c r="K38" s="8"/>
      <c r="L38" s="2"/>
    </row>
    <row r="39" spans="1:14" s="3" customFormat="1" x14ac:dyDescent="0.25">
      <c r="A39" s="71" t="s">
        <v>376</v>
      </c>
      <c r="B39" s="13"/>
      <c r="C39" s="13"/>
      <c r="D39" s="13"/>
      <c r="E39" s="13"/>
      <c r="F39" s="13"/>
      <c r="G39" s="13"/>
      <c r="H39" s="13"/>
      <c r="I39" s="13"/>
      <c r="J39" s="13"/>
      <c r="K39" s="13"/>
      <c r="L39" s="5"/>
      <c r="N39" s="6"/>
    </row>
    <row r="40" spans="1:14" s="3" customFormat="1" ht="27" customHeight="1" x14ac:dyDescent="0.25">
      <c r="A40" s="1303" t="s">
        <v>615</v>
      </c>
      <c r="B40" s="1303"/>
      <c r="C40" s="1303"/>
      <c r="D40" s="1303"/>
      <c r="E40" s="1303"/>
      <c r="F40" s="1303"/>
      <c r="G40" s="1303"/>
      <c r="H40" s="1303"/>
      <c r="I40" s="1303"/>
      <c r="J40" s="1303"/>
      <c r="K40" s="1303"/>
      <c r="L40" s="1303"/>
      <c r="M40" s="1303"/>
      <c r="N40" s="1303"/>
    </row>
    <row r="41" spans="1:14" s="3" customFormat="1" ht="27.75" customHeight="1" x14ac:dyDescent="0.25">
      <c r="A41" s="1303" t="s">
        <v>616</v>
      </c>
      <c r="B41" s="1303"/>
      <c r="C41" s="1303"/>
      <c r="D41" s="1303"/>
      <c r="E41" s="1303"/>
      <c r="F41" s="1303"/>
      <c r="G41" s="1303"/>
      <c r="H41" s="1303"/>
      <c r="I41" s="1303"/>
      <c r="J41" s="1303"/>
      <c r="K41" s="1303"/>
      <c r="L41" s="1303"/>
      <c r="M41" s="1303"/>
      <c r="N41" s="1303"/>
    </row>
  </sheetData>
  <sheetProtection insertRows="0" deleteRows="0"/>
  <mergeCells count="24">
    <mergeCell ref="B23:B25"/>
    <mergeCell ref="C23:D23"/>
    <mergeCell ref="E23:L23"/>
    <mergeCell ref="M23:N23"/>
    <mergeCell ref="E24:I24"/>
    <mergeCell ref="J24:L24"/>
    <mergeCell ref="M24:M25"/>
    <mergeCell ref="N24:N25"/>
    <mergeCell ref="A40:N40"/>
    <mergeCell ref="A41:N41"/>
    <mergeCell ref="C24:C25"/>
    <mergeCell ref="A5:A8"/>
    <mergeCell ref="A23:A26"/>
    <mergeCell ref="J6:L6"/>
    <mergeCell ref="C6:C7"/>
    <mergeCell ref="C5:D5"/>
    <mergeCell ref="D24:D25"/>
    <mergeCell ref="D6:D7"/>
    <mergeCell ref="N6:N7"/>
    <mergeCell ref="B5:B7"/>
    <mergeCell ref="E5:L5"/>
    <mergeCell ref="E6:I6"/>
    <mergeCell ref="M5:N5"/>
    <mergeCell ref="M6:M7"/>
  </mergeCells>
  <phoneticPr fontId="48" type="noConversion"/>
  <printOptions horizontalCentered="1"/>
  <pageMargins left="0.19685039370078741" right="0.19685039370078741" top="0.98425196850393704" bottom="0.59055118110236227" header="0.51181102362204722" footer="0.51181102362204722"/>
  <pageSetup paperSize="9" scale="74" orientation="landscape" cellComments="asDisplayed" horizontalDpi="300" verticalDpi="300" r:id="rId1"/>
  <headerFooter alignWithMargins="0"/>
  <ignoredErrors>
    <ignoredError sqref="I9:I13 L9:N13" unlocked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showGridLines="0" zoomScale="115" workbookViewId="0">
      <selection activeCell="A2" sqref="A2"/>
    </sheetView>
  </sheetViews>
  <sheetFormatPr defaultRowHeight="12.75" x14ac:dyDescent="0.25"/>
  <cols>
    <col min="1" max="1" width="3.5703125" style="14" customWidth="1"/>
    <col min="2" max="2" width="6.28515625" style="14" customWidth="1"/>
    <col min="3" max="3" width="10.5703125" style="86" customWidth="1"/>
    <col min="4" max="5" width="12.28515625" style="86" customWidth="1"/>
    <col min="6" max="6" width="6.140625" style="86" customWidth="1"/>
    <col min="7" max="7" width="8.42578125" style="86" customWidth="1"/>
    <col min="8" max="11" width="12.7109375" style="86" customWidth="1"/>
    <col min="12" max="13" width="12.7109375" style="14" customWidth="1"/>
    <col min="14" max="16384" width="9.140625" style="14"/>
  </cols>
  <sheetData>
    <row r="1" spans="1:13" ht="15.75" x14ac:dyDescent="0.25">
      <c r="A1" s="20" t="s">
        <v>1243</v>
      </c>
      <c r="B1" s="8"/>
      <c r="C1" s="85"/>
      <c r="D1" s="85"/>
      <c r="E1" s="85"/>
      <c r="F1" s="85"/>
      <c r="G1" s="85"/>
      <c r="H1" s="85"/>
      <c r="I1" s="85"/>
      <c r="J1" s="85"/>
      <c r="K1" s="85"/>
      <c r="L1" s="8"/>
      <c r="M1" s="8"/>
    </row>
    <row r="2" spans="1:13" ht="13.5" thickBot="1" x14ac:dyDescent="0.3">
      <c r="A2" s="8"/>
      <c r="B2" s="8"/>
      <c r="C2" s="85"/>
      <c r="D2" s="85"/>
      <c r="E2" s="85"/>
      <c r="F2" s="85"/>
      <c r="G2" s="85"/>
      <c r="H2" s="85"/>
      <c r="I2" s="85"/>
      <c r="J2" s="85"/>
      <c r="K2" s="85"/>
      <c r="L2" s="87"/>
      <c r="M2" s="87" t="s">
        <v>178</v>
      </c>
    </row>
    <row r="3" spans="1:13" ht="15" customHeight="1" x14ac:dyDescent="0.25">
      <c r="A3" s="1334" t="s">
        <v>159</v>
      </c>
      <c r="B3" s="1331" t="s">
        <v>164</v>
      </c>
      <c r="C3" s="1331"/>
      <c r="D3" s="1331"/>
      <c r="E3" s="1331"/>
      <c r="F3" s="1331"/>
      <c r="G3" s="1331"/>
      <c r="H3" s="677" t="s">
        <v>359</v>
      </c>
      <c r="I3" s="1336" t="s">
        <v>166</v>
      </c>
      <c r="J3" s="1336"/>
      <c r="K3" s="252" t="s">
        <v>167</v>
      </c>
      <c r="L3" s="254" t="s">
        <v>165</v>
      </c>
      <c r="M3" s="1337" t="s">
        <v>360</v>
      </c>
    </row>
    <row r="4" spans="1:13" ht="42" customHeight="1" x14ac:dyDescent="0.25">
      <c r="A4" s="1335"/>
      <c r="B4" s="1332"/>
      <c r="C4" s="1332"/>
      <c r="D4" s="1332"/>
      <c r="E4" s="1332"/>
      <c r="F4" s="1332"/>
      <c r="G4" s="1332"/>
      <c r="H4" s="678" t="s">
        <v>168</v>
      </c>
      <c r="I4" s="173" t="s">
        <v>339</v>
      </c>
      <c r="J4" s="679" t="s">
        <v>361</v>
      </c>
      <c r="K4" s="253" t="s">
        <v>169</v>
      </c>
      <c r="L4" s="680" t="s">
        <v>340</v>
      </c>
      <c r="M4" s="1338"/>
    </row>
    <row r="5" spans="1:13" ht="15.75" customHeight="1" x14ac:dyDescent="0.25">
      <c r="A5" s="468"/>
      <c r="B5" s="1333"/>
      <c r="C5" s="1333"/>
      <c r="D5" s="1333"/>
      <c r="E5" s="1333"/>
      <c r="F5" s="1333"/>
      <c r="G5" s="1333"/>
      <c r="H5" s="662" t="s">
        <v>237</v>
      </c>
      <c r="I5" s="663" t="s">
        <v>238</v>
      </c>
      <c r="J5" s="663" t="s">
        <v>239</v>
      </c>
      <c r="K5" s="663" t="s">
        <v>240</v>
      </c>
      <c r="L5" s="664" t="s">
        <v>341</v>
      </c>
      <c r="M5" s="1338"/>
    </row>
    <row r="6" spans="1:13" ht="15" customHeight="1" x14ac:dyDescent="0.25">
      <c r="A6" s="980">
        <v>1</v>
      </c>
      <c r="B6" s="981" t="s">
        <v>342</v>
      </c>
      <c r="C6" s="982"/>
      <c r="D6" s="982"/>
      <c r="E6" s="982"/>
      <c r="F6" s="982"/>
      <c r="G6" s="983"/>
      <c r="H6" s="984">
        <f>SUM(H7:H11)+H14+H15</f>
        <v>130315.98999999999</v>
      </c>
      <c r="I6" s="985">
        <f>SUM(I7:I11)+I14+I15</f>
        <v>98397.909999999989</v>
      </c>
      <c r="J6" s="985">
        <f>SUM(J7:J11)+J14+J15</f>
        <v>19928.43</v>
      </c>
      <c r="K6" s="985">
        <f>SUM(K7:K11)+K14+K15</f>
        <v>63408.91</v>
      </c>
      <c r="L6" s="986">
        <f>SUM(L7:L11)+L14+L15</f>
        <v>165304.99</v>
      </c>
      <c r="M6" s="771">
        <f>SUM(M7:M15)</f>
        <v>10303.150000000001</v>
      </c>
    </row>
    <row r="7" spans="1:13" ht="15" customHeight="1" x14ac:dyDescent="0.25">
      <c r="A7" s="469">
        <f t="shared" ref="A7:A15" si="0">A6+1</f>
        <v>2</v>
      </c>
      <c r="B7" s="277" t="s">
        <v>161</v>
      </c>
      <c r="C7" s="174" t="s">
        <v>170</v>
      </c>
      <c r="D7" s="175"/>
      <c r="E7" s="175"/>
      <c r="F7" s="175"/>
      <c r="G7" s="274"/>
      <c r="H7" s="701">
        <f>'11.a'!C3</f>
        <v>9060.25</v>
      </c>
      <c r="I7" s="702">
        <f>'11.a'!C8</f>
        <v>6000</v>
      </c>
      <c r="J7" s="702">
        <f>'11.a'!C4</f>
        <v>6000</v>
      </c>
      <c r="K7" s="702">
        <f>'11.a'!C14</f>
        <v>0</v>
      </c>
      <c r="L7" s="987">
        <f>H7+I7-K7</f>
        <v>15060.25</v>
      </c>
      <c r="M7" s="708">
        <v>0</v>
      </c>
    </row>
    <row r="8" spans="1:13" ht="15" customHeight="1" x14ac:dyDescent="0.25">
      <c r="A8" s="470">
        <f t="shared" si="0"/>
        <v>3</v>
      </c>
      <c r="B8" s="272"/>
      <c r="C8" s="176" t="s">
        <v>171</v>
      </c>
      <c r="D8" s="177"/>
      <c r="E8" s="177"/>
      <c r="F8" s="177"/>
      <c r="G8" s="275"/>
      <c r="H8" s="703">
        <f>'11.b'!C3</f>
        <v>53944.25</v>
      </c>
      <c r="I8" s="704">
        <f>'11.b'!C14</f>
        <v>72126.239999999991</v>
      </c>
      <c r="J8" s="707">
        <f>'11.b'!C5</f>
        <v>9600.9500000000007</v>
      </c>
      <c r="K8" s="704">
        <f>'11.b'!C29</f>
        <v>52030.22</v>
      </c>
      <c r="L8" s="988">
        <f t="shared" ref="L8:L15" si="1">H8+I8-K8</f>
        <v>74040.26999999999</v>
      </c>
      <c r="M8" s="709">
        <v>3411.34</v>
      </c>
    </row>
    <row r="9" spans="1:13" ht="15" customHeight="1" x14ac:dyDescent="0.25">
      <c r="A9" s="470">
        <f t="shared" si="0"/>
        <v>4</v>
      </c>
      <c r="B9" s="272"/>
      <c r="C9" s="176" t="s">
        <v>172</v>
      </c>
      <c r="D9" s="177"/>
      <c r="E9" s="177"/>
      <c r="F9" s="177"/>
      <c r="G9" s="275"/>
      <c r="H9" s="703">
        <f>'11.c'!C3</f>
        <v>3355.53</v>
      </c>
      <c r="I9" s="704">
        <f>'11.c'!C7</f>
        <v>913.08</v>
      </c>
      <c r="J9" s="241">
        <v>0</v>
      </c>
      <c r="K9" s="704">
        <f>'11.c'!C8</f>
        <v>1645.61</v>
      </c>
      <c r="L9" s="988">
        <f t="shared" si="1"/>
        <v>2623.0000000000009</v>
      </c>
      <c r="M9" s="681">
        <v>0</v>
      </c>
    </row>
    <row r="10" spans="1:13" ht="15" customHeight="1" x14ac:dyDescent="0.25">
      <c r="A10" s="470">
        <f t="shared" si="0"/>
        <v>5</v>
      </c>
      <c r="B10" s="272"/>
      <c r="C10" s="176" t="s">
        <v>173</v>
      </c>
      <c r="D10" s="177"/>
      <c r="E10" s="177"/>
      <c r="F10" s="177"/>
      <c r="G10" s="275"/>
      <c r="H10" s="703">
        <f>'11.d'!C3</f>
        <v>137.02000000000001</v>
      </c>
      <c r="I10" s="704">
        <f>'11.d'!C9</f>
        <v>0</v>
      </c>
      <c r="J10" s="702">
        <f>'11.d'!C4</f>
        <v>0</v>
      </c>
      <c r="K10" s="704">
        <f>'11.d'!C16</f>
        <v>34.380000000000003</v>
      </c>
      <c r="L10" s="988">
        <f t="shared" si="1"/>
        <v>102.64000000000001</v>
      </c>
      <c r="M10" s="709">
        <v>0</v>
      </c>
    </row>
    <row r="11" spans="1:13" ht="15" customHeight="1" x14ac:dyDescent="0.25">
      <c r="A11" s="470">
        <f t="shared" si="0"/>
        <v>6</v>
      </c>
      <c r="B11" s="272"/>
      <c r="C11" s="176" t="s">
        <v>174</v>
      </c>
      <c r="D11" s="177"/>
      <c r="E11" s="177"/>
      <c r="F11" s="177"/>
      <c r="G11" s="275"/>
      <c r="H11" s="703">
        <f>'11.e'!F8</f>
        <v>1578.1999999999998</v>
      </c>
      <c r="I11" s="704">
        <f>'11.e'!F13</f>
        <v>2022.7299999999998</v>
      </c>
      <c r="J11" s="241">
        <v>0</v>
      </c>
      <c r="K11" s="704">
        <f>'11.e'!F18</f>
        <v>1048.2199999999998</v>
      </c>
      <c r="L11" s="988">
        <f t="shared" si="1"/>
        <v>2552.7099999999996</v>
      </c>
      <c r="M11" s="681">
        <v>0</v>
      </c>
    </row>
    <row r="12" spans="1:13" ht="15" customHeight="1" x14ac:dyDescent="0.25">
      <c r="A12" s="470" t="s">
        <v>343</v>
      </c>
      <c r="B12" s="272"/>
      <c r="C12" s="176" t="s">
        <v>177</v>
      </c>
      <c r="D12" s="177" t="s">
        <v>699</v>
      </c>
      <c r="E12" s="177"/>
      <c r="F12" s="177"/>
      <c r="G12" s="275"/>
      <c r="H12" s="703">
        <f>'11.e'!F6</f>
        <v>912.39</v>
      </c>
      <c r="I12" s="704">
        <f>'11.e'!F11</f>
        <v>1748.1899999999998</v>
      </c>
      <c r="J12" s="241">
        <v>0</v>
      </c>
      <c r="K12" s="704">
        <f>'11.e'!F16</f>
        <v>679.41</v>
      </c>
      <c r="L12" s="988">
        <f t="shared" si="1"/>
        <v>1981.17</v>
      </c>
      <c r="M12" s="681">
        <v>0</v>
      </c>
    </row>
    <row r="13" spans="1:13" ht="15" customHeight="1" x14ac:dyDescent="0.25">
      <c r="A13" s="470" t="s">
        <v>344</v>
      </c>
      <c r="B13" s="272"/>
      <c r="C13" s="176"/>
      <c r="D13" s="177" t="s">
        <v>700</v>
      </c>
      <c r="E13" s="177"/>
      <c r="F13" s="177"/>
      <c r="G13" s="275"/>
      <c r="H13" s="703">
        <f>'11.e'!F7</f>
        <v>169.79</v>
      </c>
      <c r="I13" s="704">
        <f>'11.e'!F12</f>
        <v>274.54000000000002</v>
      </c>
      <c r="J13" s="241">
        <v>0</v>
      </c>
      <c r="K13" s="704">
        <f>'11.e'!F17</f>
        <v>169.79</v>
      </c>
      <c r="L13" s="988">
        <f t="shared" si="1"/>
        <v>274.54000000000008</v>
      </c>
      <c r="M13" s="681">
        <v>0</v>
      </c>
    </row>
    <row r="14" spans="1:13" ht="15" customHeight="1" x14ac:dyDescent="0.25">
      <c r="A14" s="470">
        <f>A11+1</f>
        <v>7</v>
      </c>
      <c r="B14" s="272"/>
      <c r="C14" s="176" t="s">
        <v>175</v>
      </c>
      <c r="D14" s="177"/>
      <c r="E14" s="177"/>
      <c r="F14" s="177"/>
      <c r="G14" s="275"/>
      <c r="H14" s="703">
        <f>'11.f'!C3</f>
        <v>0</v>
      </c>
      <c r="I14" s="704">
        <f>'11.f'!C4</f>
        <v>0</v>
      </c>
      <c r="J14" s="241">
        <v>0</v>
      </c>
      <c r="K14" s="704">
        <f>'11.f'!C10</f>
        <v>0</v>
      </c>
      <c r="L14" s="988">
        <f t="shared" si="1"/>
        <v>0</v>
      </c>
      <c r="M14" s="681">
        <v>0</v>
      </c>
    </row>
    <row r="15" spans="1:13" ht="15" customHeight="1" thickBot="1" x14ac:dyDescent="0.3">
      <c r="A15" s="471">
        <f t="shared" si="0"/>
        <v>8</v>
      </c>
      <c r="B15" s="273"/>
      <c r="C15" s="178" t="s">
        <v>176</v>
      </c>
      <c r="D15" s="179"/>
      <c r="E15" s="179"/>
      <c r="F15" s="179"/>
      <c r="G15" s="276"/>
      <c r="H15" s="705">
        <f>'11.g'!C3</f>
        <v>62240.74</v>
      </c>
      <c r="I15" s="706">
        <f>'11.g'!C10</f>
        <v>17335.86</v>
      </c>
      <c r="J15" s="706">
        <f>'11.g'!C5</f>
        <v>4327.4799999999996</v>
      </c>
      <c r="K15" s="706">
        <f>'11.g'!C16</f>
        <v>8650.48</v>
      </c>
      <c r="L15" s="989">
        <f t="shared" si="1"/>
        <v>70926.12000000001</v>
      </c>
      <c r="M15" s="710">
        <v>6891.81</v>
      </c>
    </row>
    <row r="17" spans="1:13" x14ac:dyDescent="0.25">
      <c r="A17" s="14" t="s">
        <v>311</v>
      </c>
      <c r="M17" s="689"/>
    </row>
    <row r="18" spans="1:13" x14ac:dyDescent="0.25">
      <c r="A18" s="14" t="s">
        <v>630</v>
      </c>
    </row>
    <row r="19" spans="1:13" x14ac:dyDescent="0.25">
      <c r="A19" s="239" t="s">
        <v>590</v>
      </c>
      <c r="B19" s="236"/>
      <c r="C19" s="237"/>
      <c r="D19" s="237"/>
      <c r="E19" s="237"/>
      <c r="F19" s="238"/>
      <c r="G19" s="237"/>
      <c r="H19" s="237"/>
      <c r="I19" s="180"/>
      <c r="J19" s="180"/>
    </row>
    <row r="20" spans="1:13" x14ac:dyDescent="0.25">
      <c r="A20" s="25"/>
      <c r="B20" s="180"/>
      <c r="C20" s="180"/>
      <c r="D20" s="180"/>
      <c r="E20" s="180"/>
      <c r="F20" s="180"/>
      <c r="G20" s="180"/>
      <c r="H20" s="180"/>
      <c r="I20" s="180"/>
      <c r="J20" s="180"/>
    </row>
    <row r="21" spans="1:13" x14ac:dyDescent="0.25">
      <c r="A21" s="14" t="s">
        <v>375</v>
      </c>
      <c r="B21" s="25"/>
      <c r="C21" s="25"/>
      <c r="D21" s="180"/>
      <c r="E21" s="180"/>
      <c r="F21" s="25"/>
      <c r="G21" s="180"/>
      <c r="H21" s="180"/>
      <c r="I21" s="180"/>
      <c r="J21" s="180"/>
    </row>
    <row r="22" spans="1:13" x14ac:dyDescent="0.25">
      <c r="A22" s="14" t="s">
        <v>617</v>
      </c>
      <c r="B22" s="25"/>
      <c r="C22" s="25"/>
      <c r="D22" s="180"/>
      <c r="E22" s="180"/>
      <c r="F22" s="25"/>
      <c r="G22" s="180"/>
      <c r="H22" s="180"/>
      <c r="I22" s="180"/>
      <c r="J22" s="180"/>
    </row>
    <row r="23" spans="1:13" x14ac:dyDescent="0.25">
      <c r="A23" s="14" t="s">
        <v>618</v>
      </c>
      <c r="B23" s="25"/>
      <c r="C23" s="180"/>
      <c r="D23" s="180"/>
      <c r="E23" s="180"/>
      <c r="F23" s="180"/>
      <c r="G23" s="180"/>
      <c r="H23" s="180"/>
      <c r="I23" s="180"/>
      <c r="J23" s="180"/>
    </row>
    <row r="26" spans="1:13" x14ac:dyDescent="0.25">
      <c r="A26" s="135"/>
      <c r="B26" s="135"/>
      <c r="C26" s="147"/>
      <c r="D26" s="147"/>
      <c r="E26" s="147"/>
      <c r="F26" s="147"/>
      <c r="G26" s="147"/>
      <c r="H26" s="147"/>
      <c r="I26" s="147"/>
      <c r="J26" s="147"/>
      <c r="K26" s="147"/>
      <c r="L26" s="135"/>
      <c r="M26" s="135"/>
    </row>
    <row r="27" spans="1:13" x14ac:dyDescent="0.25">
      <c r="A27" s="135"/>
      <c r="B27" s="135"/>
      <c r="C27" s="147"/>
      <c r="D27" s="147"/>
      <c r="E27" s="147"/>
      <c r="F27" s="147"/>
      <c r="G27" s="147"/>
      <c r="H27" s="147"/>
      <c r="I27" s="147"/>
      <c r="J27" s="147"/>
      <c r="K27" s="147"/>
      <c r="L27" s="135"/>
      <c r="M27" s="135"/>
    </row>
    <row r="28" spans="1:13" x14ac:dyDescent="0.25">
      <c r="A28" s="135"/>
      <c r="B28" s="135"/>
      <c r="C28" s="147"/>
      <c r="D28" s="147"/>
      <c r="E28" s="147"/>
      <c r="F28" s="147"/>
      <c r="G28" s="147"/>
      <c r="H28" s="147"/>
      <c r="I28" s="147"/>
      <c r="J28" s="147"/>
      <c r="K28" s="147"/>
      <c r="L28" s="135"/>
      <c r="M28" s="135"/>
    </row>
    <row r="29" spans="1:13" x14ac:dyDescent="0.25">
      <c r="A29" s="135"/>
      <c r="B29" s="135"/>
      <c r="C29" s="147"/>
      <c r="D29" s="147"/>
      <c r="E29" s="147"/>
      <c r="F29" s="147"/>
      <c r="G29" s="147"/>
      <c r="H29" s="147"/>
      <c r="I29" s="147"/>
      <c r="J29" s="147"/>
      <c r="K29" s="147"/>
      <c r="L29" s="135"/>
      <c r="M29" s="135"/>
    </row>
    <row r="30" spans="1:13" x14ac:dyDescent="0.25">
      <c r="A30" s="135"/>
      <c r="B30" s="135"/>
      <c r="C30" s="147"/>
      <c r="D30" s="147"/>
      <c r="E30" s="147"/>
      <c r="F30" s="147"/>
      <c r="G30" s="147"/>
      <c r="H30" s="147"/>
      <c r="I30" s="147"/>
      <c r="J30" s="147"/>
      <c r="K30" s="147"/>
      <c r="L30" s="135"/>
      <c r="M30" s="135"/>
    </row>
    <row r="31" spans="1:13" x14ac:dyDescent="0.25">
      <c r="A31" s="135"/>
      <c r="B31" s="135"/>
      <c r="C31" s="147"/>
      <c r="D31" s="147"/>
      <c r="E31" s="147"/>
      <c r="F31" s="147"/>
      <c r="G31" s="147"/>
      <c r="H31" s="147"/>
      <c r="I31" s="147"/>
      <c r="J31" s="147"/>
      <c r="K31" s="147"/>
      <c r="L31" s="135"/>
      <c r="M31" s="135"/>
    </row>
    <row r="32" spans="1:13" x14ac:dyDescent="0.25">
      <c r="A32" s="135"/>
      <c r="B32" s="135"/>
      <c r="C32" s="147"/>
      <c r="D32" s="147"/>
      <c r="E32" s="147"/>
      <c r="F32" s="147"/>
      <c r="G32" s="147"/>
      <c r="H32" s="147"/>
      <c r="I32" s="147"/>
      <c r="J32" s="147"/>
      <c r="K32" s="147"/>
      <c r="L32" s="135"/>
      <c r="M32" s="135"/>
    </row>
    <row r="33" spans="1:13" x14ac:dyDescent="0.25">
      <c r="A33" s="135"/>
      <c r="B33" s="135"/>
      <c r="C33" s="147"/>
      <c r="D33" s="147"/>
      <c r="E33" s="147"/>
      <c r="F33" s="147"/>
      <c r="G33" s="147"/>
      <c r="H33" s="147"/>
      <c r="I33" s="147"/>
      <c r="J33" s="147"/>
      <c r="K33" s="147"/>
      <c r="L33" s="135"/>
      <c r="M33" s="135"/>
    </row>
    <row r="34" spans="1:13" x14ac:dyDescent="0.25">
      <c r="A34" s="135"/>
      <c r="B34" s="135"/>
      <c r="C34" s="147"/>
      <c r="D34" s="147"/>
      <c r="E34" s="147"/>
      <c r="F34" s="147"/>
      <c r="G34" s="147"/>
      <c r="H34" s="147"/>
      <c r="I34" s="147"/>
      <c r="J34" s="147"/>
      <c r="K34" s="147"/>
      <c r="L34" s="135"/>
      <c r="M34" s="135"/>
    </row>
    <row r="35" spans="1:13" x14ac:dyDescent="0.25">
      <c r="A35" s="135"/>
      <c r="B35" s="135"/>
      <c r="C35" s="147"/>
      <c r="D35" s="147"/>
      <c r="E35" s="147"/>
      <c r="F35" s="147"/>
      <c r="G35" s="147"/>
      <c r="H35" s="147"/>
      <c r="I35" s="147"/>
      <c r="J35" s="147"/>
      <c r="K35" s="147"/>
      <c r="L35" s="135"/>
      <c r="M35" s="135"/>
    </row>
    <row r="36" spans="1:13" x14ac:dyDescent="0.25">
      <c r="A36" s="135"/>
      <c r="B36" s="135"/>
      <c r="C36" s="147"/>
      <c r="D36" s="147"/>
      <c r="E36" s="147"/>
      <c r="F36" s="147"/>
      <c r="G36" s="147"/>
      <c r="H36" s="147"/>
      <c r="I36" s="147"/>
      <c r="J36" s="147"/>
      <c r="K36" s="147"/>
      <c r="L36" s="135"/>
      <c r="M36" s="135"/>
    </row>
    <row r="37" spans="1:13" x14ac:dyDescent="0.25">
      <c r="A37" s="135"/>
      <c r="B37" s="135"/>
      <c r="C37" s="147"/>
      <c r="D37" s="147"/>
      <c r="E37" s="147"/>
      <c r="F37" s="147"/>
      <c r="G37" s="147"/>
      <c r="H37" s="147"/>
      <c r="I37" s="147"/>
      <c r="J37" s="147"/>
      <c r="K37" s="147"/>
      <c r="L37" s="135"/>
      <c r="M37" s="135"/>
    </row>
  </sheetData>
  <mergeCells count="4">
    <mergeCell ref="B3:G5"/>
    <mergeCell ref="A3:A4"/>
    <mergeCell ref="I3:J3"/>
    <mergeCell ref="M3:M5"/>
  </mergeCells>
  <phoneticPr fontId="48" type="noConversion"/>
  <printOptions horizontalCentered="1"/>
  <pageMargins left="0.23622047244094491" right="0.23622047244094491" top="0.86614173228346458" bottom="0.98425196850393704" header="0.51181102362204722" footer="0.51181102362204722"/>
  <pageSetup paperSize="9" orientation="landscape" cellComments="asDisplayed"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zoomScale="115" zoomScaleNormal="100" workbookViewId="0">
      <selection activeCell="A2" sqref="A2"/>
    </sheetView>
  </sheetViews>
  <sheetFormatPr defaultRowHeight="12.75" x14ac:dyDescent="0.25"/>
  <cols>
    <col min="1" max="1" width="14.42578125" style="14" customWidth="1"/>
    <col min="2" max="2" width="30.140625" style="14" customWidth="1"/>
    <col min="3" max="3" width="16.140625" style="86" customWidth="1"/>
    <col min="4" max="16384" width="9.140625" style="14"/>
  </cols>
  <sheetData>
    <row r="1" spans="1:5" ht="15.75" x14ac:dyDescent="0.25">
      <c r="A1" s="672" t="s">
        <v>1244</v>
      </c>
      <c r="B1" s="8"/>
      <c r="D1" s="8"/>
    </row>
    <row r="2" spans="1:5" ht="13.5" thickBot="1" x14ac:dyDescent="0.3">
      <c r="A2" s="8"/>
      <c r="B2" s="8"/>
      <c r="C2" s="87" t="s">
        <v>178</v>
      </c>
      <c r="D2" s="8"/>
    </row>
    <row r="3" spans="1:5" ht="13.5" thickBot="1" x14ac:dyDescent="0.3">
      <c r="A3" s="1340" t="s">
        <v>199</v>
      </c>
      <c r="B3" s="1341"/>
      <c r="C3" s="575">
        <v>9060.25</v>
      </c>
    </row>
    <row r="4" spans="1:5" x14ac:dyDescent="0.25">
      <c r="A4" s="1175" t="s">
        <v>201</v>
      </c>
      <c r="B4" s="682" t="s">
        <v>362</v>
      </c>
      <c r="C4" s="576">
        <v>6000</v>
      </c>
    </row>
    <row r="5" spans="1:5" x14ac:dyDescent="0.25">
      <c r="A5" s="1339"/>
      <c r="B5" s="32" t="s">
        <v>202</v>
      </c>
      <c r="C5" s="577">
        <v>0</v>
      </c>
    </row>
    <row r="6" spans="1:5" x14ac:dyDescent="0.25">
      <c r="A6" s="1339"/>
      <c r="B6" s="32" t="s">
        <v>203</v>
      </c>
      <c r="C6" s="577">
        <v>0</v>
      </c>
    </row>
    <row r="7" spans="1:5" ht="13.5" thickBot="1" x14ac:dyDescent="0.3">
      <c r="A7" s="1339"/>
      <c r="B7" s="32" t="s">
        <v>204</v>
      </c>
      <c r="C7" s="577">
        <v>0</v>
      </c>
    </row>
    <row r="8" spans="1:5" ht="13.5" thickBot="1" x14ac:dyDescent="0.3">
      <c r="A8" s="1176"/>
      <c r="B8" s="281" t="s">
        <v>183</v>
      </c>
      <c r="C8" s="578">
        <f>SUM(C4:C7)</f>
        <v>6000</v>
      </c>
    </row>
    <row r="9" spans="1:5" x14ac:dyDescent="0.25">
      <c r="A9" s="1175" t="s">
        <v>205</v>
      </c>
      <c r="B9" s="88" t="s">
        <v>206</v>
      </c>
      <c r="C9" s="576">
        <v>0</v>
      </c>
    </row>
    <row r="10" spans="1:5" x14ac:dyDescent="0.25">
      <c r="A10" s="1339"/>
      <c r="B10" s="32" t="s">
        <v>207</v>
      </c>
      <c r="C10" s="577">
        <v>0</v>
      </c>
    </row>
    <row r="11" spans="1:5" x14ac:dyDescent="0.25">
      <c r="A11" s="1339"/>
      <c r="B11" s="32" t="s">
        <v>208</v>
      </c>
      <c r="C11" s="577">
        <v>0</v>
      </c>
    </row>
    <row r="12" spans="1:5" x14ac:dyDescent="0.25">
      <c r="A12" s="1339"/>
      <c r="B12" s="32" t="s">
        <v>209</v>
      </c>
      <c r="C12" s="577">
        <v>0</v>
      </c>
    </row>
    <row r="13" spans="1:5" ht="13.5" thickBot="1" x14ac:dyDescent="0.3">
      <c r="A13" s="1339"/>
      <c r="B13" s="89" t="s">
        <v>404</v>
      </c>
      <c r="C13" s="579">
        <v>0</v>
      </c>
    </row>
    <row r="14" spans="1:5" ht="13.5" thickBot="1" x14ac:dyDescent="0.3">
      <c r="A14" s="1176"/>
      <c r="B14" s="281" t="s">
        <v>183</v>
      </c>
      <c r="C14" s="578">
        <f>SUM(C9:C13)</f>
        <v>0</v>
      </c>
    </row>
    <row r="15" spans="1:5" ht="13.5" thickBot="1" x14ac:dyDescent="0.3">
      <c r="A15" s="1340" t="s">
        <v>200</v>
      </c>
      <c r="B15" s="1341"/>
      <c r="C15" s="578">
        <f>C3+C8-C14</f>
        <v>15060.25</v>
      </c>
    </row>
    <row r="16" spans="1:5" x14ac:dyDescent="0.25">
      <c r="A16" s="8"/>
      <c r="B16" s="8"/>
      <c r="C16" s="85"/>
      <c r="D16" s="8"/>
      <c r="E16" s="8"/>
    </row>
    <row r="17" spans="1:5" x14ac:dyDescent="0.25">
      <c r="A17" s="8" t="s">
        <v>311</v>
      </c>
      <c r="B17" s="8"/>
      <c r="C17" s="85"/>
      <c r="D17" s="8"/>
      <c r="E17" s="8"/>
    </row>
    <row r="18" spans="1:5" x14ac:dyDescent="0.25">
      <c r="A18" s="8" t="s">
        <v>323</v>
      </c>
      <c r="B18" s="8"/>
      <c r="C18" s="85"/>
      <c r="D18" s="8"/>
      <c r="E18" s="8"/>
    </row>
    <row r="19" spans="1:5" x14ac:dyDescent="0.25">
      <c r="A19" s="8"/>
      <c r="B19" s="8"/>
      <c r="C19" s="85"/>
      <c r="D19" s="8"/>
      <c r="E19" s="8"/>
    </row>
    <row r="20" spans="1:5" x14ac:dyDescent="0.25">
      <c r="A20" s="8"/>
      <c r="B20" s="8"/>
      <c r="C20" s="85"/>
      <c r="D20" s="8"/>
      <c r="E20" s="8"/>
    </row>
  </sheetData>
  <mergeCells count="4">
    <mergeCell ref="A4:A8"/>
    <mergeCell ref="A9:A14"/>
    <mergeCell ref="A3:B3"/>
    <mergeCell ref="A15:B15"/>
  </mergeCells>
  <phoneticPr fontId="48"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zoomScaleNormal="100" workbookViewId="0">
      <pane ySplit="5" topLeftCell="A6" activePane="bottomLeft" state="frozenSplit"/>
      <selection activeCell="F131" sqref="F131"/>
      <selection pane="bottomLeft" activeCell="A2" sqref="A2:E2"/>
    </sheetView>
  </sheetViews>
  <sheetFormatPr defaultRowHeight="12.75" x14ac:dyDescent="0.25"/>
  <cols>
    <col min="1" max="1" width="60.42578125" style="56" customWidth="1"/>
    <col min="2" max="2" width="13.85546875" style="115" customWidth="1"/>
    <col min="3" max="3" width="9.140625" style="115"/>
    <col min="4" max="5" width="12.7109375" style="159" customWidth="1"/>
    <col min="6" max="16384" width="9.140625" style="34"/>
  </cols>
  <sheetData>
    <row r="1" spans="1:6" ht="15.75" x14ac:dyDescent="0.25">
      <c r="A1" s="1005" t="s">
        <v>1222</v>
      </c>
      <c r="B1" s="1006"/>
      <c r="C1" s="1006"/>
      <c r="D1" s="1006"/>
      <c r="E1" s="1006"/>
    </row>
    <row r="2" spans="1:6" ht="12.75" customHeight="1" thickBot="1" x14ac:dyDescent="0.3">
      <c r="A2" s="1007"/>
      <c r="B2" s="1007"/>
      <c r="C2" s="1007"/>
      <c r="D2" s="1007"/>
      <c r="E2" s="1007"/>
    </row>
    <row r="3" spans="1:6" ht="27.95" customHeight="1" thickBot="1" x14ac:dyDescent="0.3">
      <c r="A3" s="1012" t="s">
        <v>336</v>
      </c>
      <c r="B3" s="1013"/>
      <c r="C3" s="1013"/>
      <c r="D3" s="1013"/>
      <c r="E3" s="1014"/>
      <c r="F3" s="107"/>
    </row>
    <row r="4" spans="1:6" ht="15" customHeight="1" thickBot="1" x14ac:dyDescent="0.3">
      <c r="A4" s="999" t="s">
        <v>283</v>
      </c>
      <c r="B4" s="1000"/>
      <c r="C4" s="1000"/>
      <c r="D4" s="1000"/>
      <c r="E4" s="1001"/>
    </row>
    <row r="5" spans="1:6" s="114" customFormat="1" ht="40.5" customHeight="1" thickBot="1" x14ac:dyDescent="0.3">
      <c r="A5" s="59" t="s">
        <v>284</v>
      </c>
      <c r="B5" s="60" t="s">
        <v>332</v>
      </c>
      <c r="C5" s="61" t="s">
        <v>337</v>
      </c>
      <c r="D5" s="160" t="s">
        <v>546</v>
      </c>
      <c r="E5" s="161" t="s">
        <v>547</v>
      </c>
      <c r="F5" s="116"/>
    </row>
    <row r="6" spans="1:6" s="114" customFormat="1" ht="12.75" customHeight="1" x14ac:dyDescent="0.25">
      <c r="A6" s="151" t="s">
        <v>15</v>
      </c>
      <c r="B6" s="1008"/>
      <c r="C6" s="1009"/>
      <c r="D6" s="162" t="s">
        <v>264</v>
      </c>
      <c r="E6" s="163" t="s">
        <v>185</v>
      </c>
      <c r="F6" s="113"/>
    </row>
    <row r="7" spans="1:6" x14ac:dyDescent="0.25">
      <c r="A7" s="53" t="s">
        <v>16</v>
      </c>
      <c r="B7" s="117" t="s">
        <v>17</v>
      </c>
      <c r="C7" s="118" t="s">
        <v>843</v>
      </c>
      <c r="D7" s="485">
        <f>SUM(D8:D11)</f>
        <v>98568.53</v>
      </c>
      <c r="E7" s="486">
        <f>SUM(E8:E11)</f>
        <v>102258.4</v>
      </c>
      <c r="F7" s="119"/>
    </row>
    <row r="8" spans="1:6" x14ac:dyDescent="0.25">
      <c r="A8" s="42" t="s">
        <v>18</v>
      </c>
      <c r="B8" s="120">
        <v>501</v>
      </c>
      <c r="C8" s="121" t="s">
        <v>846</v>
      </c>
      <c r="D8" s="487">
        <v>66879.350000000006</v>
      </c>
      <c r="E8" s="488">
        <v>90455.96</v>
      </c>
      <c r="F8" s="119"/>
    </row>
    <row r="9" spans="1:6" x14ac:dyDescent="0.25">
      <c r="A9" s="42" t="s">
        <v>19</v>
      </c>
      <c r="B9" s="120">
        <v>502</v>
      </c>
      <c r="C9" s="121" t="s">
        <v>849</v>
      </c>
      <c r="D9" s="487">
        <v>31689.09</v>
      </c>
      <c r="E9" s="488">
        <v>7346.15</v>
      </c>
      <c r="F9" s="119"/>
    </row>
    <row r="10" spans="1:6" x14ac:dyDescent="0.25">
      <c r="A10" s="42" t="s">
        <v>20</v>
      </c>
      <c r="B10" s="120">
        <v>503</v>
      </c>
      <c r="C10" s="121" t="s">
        <v>852</v>
      </c>
      <c r="D10" s="487">
        <v>0</v>
      </c>
      <c r="E10" s="488">
        <v>0</v>
      </c>
      <c r="F10" s="119"/>
    </row>
    <row r="11" spans="1:6" x14ac:dyDescent="0.25">
      <c r="A11" s="42" t="s">
        <v>21</v>
      </c>
      <c r="B11" s="120">
        <v>504</v>
      </c>
      <c r="C11" s="121" t="s">
        <v>855</v>
      </c>
      <c r="D11" s="487">
        <v>0.09</v>
      </c>
      <c r="E11" s="488">
        <v>4456.29</v>
      </c>
      <c r="F11" s="119"/>
    </row>
    <row r="12" spans="1:6" x14ac:dyDescent="0.25">
      <c r="A12" s="42" t="s">
        <v>22</v>
      </c>
      <c r="B12" s="120" t="s">
        <v>23</v>
      </c>
      <c r="C12" s="121" t="s">
        <v>858</v>
      </c>
      <c r="D12" s="489">
        <f>SUM(D13:D16)</f>
        <v>59520.01</v>
      </c>
      <c r="E12" s="490">
        <f>SUM(E13:E16)</f>
        <v>26861.95</v>
      </c>
      <c r="F12" s="119"/>
    </row>
    <row r="13" spans="1:6" x14ac:dyDescent="0.25">
      <c r="A13" s="42" t="s">
        <v>24</v>
      </c>
      <c r="B13" s="120">
        <v>511</v>
      </c>
      <c r="C13" s="121" t="s">
        <v>861</v>
      </c>
      <c r="D13" s="487">
        <v>5497.95</v>
      </c>
      <c r="E13" s="488">
        <v>6455.45</v>
      </c>
      <c r="F13" s="119"/>
    </row>
    <row r="14" spans="1:6" x14ac:dyDescent="0.25">
      <c r="A14" s="42" t="s">
        <v>25</v>
      </c>
      <c r="B14" s="120">
        <v>512</v>
      </c>
      <c r="C14" s="121" t="s">
        <v>864</v>
      </c>
      <c r="D14" s="487">
        <v>7026.55</v>
      </c>
      <c r="E14" s="488">
        <v>1701.1</v>
      </c>
      <c r="F14" s="119"/>
    </row>
    <row r="15" spans="1:6" x14ac:dyDescent="0.25">
      <c r="A15" s="42" t="s">
        <v>28</v>
      </c>
      <c r="B15" s="120">
        <v>513</v>
      </c>
      <c r="C15" s="121" t="s">
        <v>867</v>
      </c>
      <c r="D15" s="487">
        <v>1125.58</v>
      </c>
      <c r="E15" s="488">
        <v>131.36000000000001</v>
      </c>
      <c r="F15" s="119"/>
    </row>
    <row r="16" spans="1:6" x14ac:dyDescent="0.25">
      <c r="A16" s="42" t="s">
        <v>29</v>
      </c>
      <c r="B16" s="120">
        <v>518</v>
      </c>
      <c r="C16" s="121" t="s">
        <v>870</v>
      </c>
      <c r="D16" s="487">
        <v>45869.93</v>
      </c>
      <c r="E16" s="488">
        <v>18574.04</v>
      </c>
      <c r="F16" s="119"/>
    </row>
    <row r="17" spans="1:6" x14ac:dyDescent="0.25">
      <c r="A17" s="42" t="s">
        <v>30</v>
      </c>
      <c r="B17" s="120" t="s">
        <v>31</v>
      </c>
      <c r="C17" s="121" t="s">
        <v>873</v>
      </c>
      <c r="D17" s="489">
        <f>SUM(D18:D22)</f>
        <v>291745.96999999997</v>
      </c>
      <c r="E17" s="490">
        <f>SUM(E18:E22)</f>
        <v>65371.899999999994</v>
      </c>
      <c r="F17" s="119"/>
    </row>
    <row r="18" spans="1:6" x14ac:dyDescent="0.25">
      <c r="A18" s="42" t="s">
        <v>32</v>
      </c>
      <c r="B18" s="120">
        <v>521</v>
      </c>
      <c r="C18" s="121" t="s">
        <v>876</v>
      </c>
      <c r="D18" s="487">
        <v>214916.31</v>
      </c>
      <c r="E18" s="488">
        <v>49234.17</v>
      </c>
      <c r="F18" s="119"/>
    </row>
    <row r="19" spans="1:6" x14ac:dyDescent="0.25">
      <c r="A19" s="42" t="s">
        <v>33</v>
      </c>
      <c r="B19" s="120">
        <v>524</v>
      </c>
      <c r="C19" s="121" t="s">
        <v>879</v>
      </c>
      <c r="D19" s="487">
        <v>71504.31</v>
      </c>
      <c r="E19" s="488">
        <v>16126.73</v>
      </c>
      <c r="F19" s="119"/>
    </row>
    <row r="20" spans="1:6" x14ac:dyDescent="0.25">
      <c r="A20" s="42" t="s">
        <v>34</v>
      </c>
      <c r="B20" s="120">
        <v>525</v>
      </c>
      <c r="C20" s="121" t="s">
        <v>882</v>
      </c>
      <c r="D20" s="487">
        <v>0</v>
      </c>
      <c r="E20" s="488">
        <v>0</v>
      </c>
      <c r="F20" s="119"/>
    </row>
    <row r="21" spans="1:6" x14ac:dyDescent="0.25">
      <c r="A21" s="42" t="s">
        <v>35</v>
      </c>
      <c r="B21" s="120">
        <v>527</v>
      </c>
      <c r="C21" s="121" t="s">
        <v>885</v>
      </c>
      <c r="D21" s="487">
        <v>5009.04</v>
      </c>
      <c r="E21" s="488">
        <v>11</v>
      </c>
      <c r="F21" s="119"/>
    </row>
    <row r="22" spans="1:6" x14ac:dyDescent="0.25">
      <c r="A22" s="42" t="s">
        <v>36</v>
      </c>
      <c r="B22" s="120">
        <v>528</v>
      </c>
      <c r="C22" s="121" t="s">
        <v>888</v>
      </c>
      <c r="D22" s="487">
        <v>316.31</v>
      </c>
      <c r="E22" s="488">
        <v>0</v>
      </c>
      <c r="F22" s="119"/>
    </row>
    <row r="23" spans="1:6" x14ac:dyDescent="0.25">
      <c r="A23" s="42" t="s">
        <v>37</v>
      </c>
      <c r="B23" s="120" t="s">
        <v>38</v>
      </c>
      <c r="C23" s="121" t="s">
        <v>891</v>
      </c>
      <c r="D23" s="489">
        <f>SUM(D24:D26)</f>
        <v>482.59000000000003</v>
      </c>
      <c r="E23" s="490">
        <f>SUM(E24:E26)</f>
        <v>2503.1400000000003</v>
      </c>
      <c r="F23" s="119"/>
    </row>
    <row r="24" spans="1:6" x14ac:dyDescent="0.25">
      <c r="A24" s="42" t="s">
        <v>39</v>
      </c>
      <c r="B24" s="120">
        <v>531</v>
      </c>
      <c r="C24" s="121" t="s">
        <v>894</v>
      </c>
      <c r="D24" s="487">
        <v>76.27</v>
      </c>
      <c r="E24" s="488">
        <v>345.9</v>
      </c>
      <c r="F24" s="119"/>
    </row>
    <row r="25" spans="1:6" x14ac:dyDescent="0.25">
      <c r="A25" s="42" t="s">
        <v>40</v>
      </c>
      <c r="B25" s="120">
        <v>532</v>
      </c>
      <c r="C25" s="121" t="s">
        <v>897</v>
      </c>
      <c r="D25" s="487">
        <v>2.95</v>
      </c>
      <c r="E25" s="488">
        <v>1776.4</v>
      </c>
      <c r="F25" s="119"/>
    </row>
    <row r="26" spans="1:6" x14ac:dyDescent="0.25">
      <c r="A26" s="42" t="s">
        <v>41</v>
      </c>
      <c r="B26" s="120">
        <v>538</v>
      </c>
      <c r="C26" s="121" t="s">
        <v>899</v>
      </c>
      <c r="D26" s="487">
        <v>403.37</v>
      </c>
      <c r="E26" s="488">
        <v>380.84</v>
      </c>
      <c r="F26" s="119"/>
    </row>
    <row r="27" spans="1:6" x14ac:dyDescent="0.25">
      <c r="A27" s="42" t="s">
        <v>42</v>
      </c>
      <c r="B27" s="120" t="s">
        <v>44</v>
      </c>
      <c r="C27" s="121" t="s">
        <v>902</v>
      </c>
      <c r="D27" s="489">
        <f>SUM(D28:D35)</f>
        <v>63095.420000000006</v>
      </c>
      <c r="E27" s="490">
        <f>SUM(E28:E35)</f>
        <v>3796.23</v>
      </c>
      <c r="F27" s="119"/>
    </row>
    <row r="28" spans="1:6" x14ac:dyDescent="0.25">
      <c r="A28" s="42" t="s">
        <v>45</v>
      </c>
      <c r="B28" s="120">
        <v>541</v>
      </c>
      <c r="C28" s="121" t="s">
        <v>905</v>
      </c>
      <c r="D28" s="487">
        <v>58.08</v>
      </c>
      <c r="E28" s="488">
        <v>0</v>
      </c>
      <c r="F28" s="119"/>
    </row>
    <row r="29" spans="1:6" x14ac:dyDescent="0.25">
      <c r="A29" s="42" t="s">
        <v>46</v>
      </c>
      <c r="B29" s="120">
        <v>542</v>
      </c>
      <c r="C29" s="121" t="s">
        <v>908</v>
      </c>
      <c r="D29" s="487">
        <v>146.74</v>
      </c>
      <c r="E29" s="488">
        <v>43.46</v>
      </c>
      <c r="F29" s="119"/>
    </row>
    <row r="30" spans="1:6" x14ac:dyDescent="0.25">
      <c r="A30" s="42" t="s">
        <v>47</v>
      </c>
      <c r="B30" s="120">
        <v>543</v>
      </c>
      <c r="C30" s="121" t="s">
        <v>911</v>
      </c>
      <c r="D30" s="487">
        <v>0</v>
      </c>
      <c r="E30" s="488">
        <v>32.200000000000003</v>
      </c>
      <c r="F30" s="119"/>
    </row>
    <row r="31" spans="1:6" x14ac:dyDescent="0.25">
      <c r="A31" s="42" t="s">
        <v>48</v>
      </c>
      <c r="B31" s="120">
        <v>544</v>
      </c>
      <c r="C31" s="121" t="s">
        <v>914</v>
      </c>
      <c r="D31" s="487">
        <v>0.09</v>
      </c>
      <c r="E31" s="488">
        <v>0.21</v>
      </c>
      <c r="F31" s="119"/>
    </row>
    <row r="32" spans="1:6" x14ac:dyDescent="0.25">
      <c r="A32" s="42" t="s">
        <v>49</v>
      </c>
      <c r="B32" s="120">
        <v>545</v>
      </c>
      <c r="C32" s="121" t="s">
        <v>917</v>
      </c>
      <c r="D32" s="487">
        <v>461.56</v>
      </c>
      <c r="E32" s="488">
        <v>15.84</v>
      </c>
      <c r="F32" s="119"/>
    </row>
    <row r="33" spans="1:6" x14ac:dyDescent="0.25">
      <c r="A33" s="42" t="s">
        <v>50</v>
      </c>
      <c r="B33" s="120">
        <v>546</v>
      </c>
      <c r="C33" s="121" t="s">
        <v>920</v>
      </c>
      <c r="D33" s="487">
        <v>217.25</v>
      </c>
      <c r="E33" s="488">
        <v>0</v>
      </c>
      <c r="F33" s="119"/>
    </row>
    <row r="34" spans="1:6" x14ac:dyDescent="0.25">
      <c r="A34" s="42" t="s">
        <v>51</v>
      </c>
      <c r="B34" s="120">
        <v>548</v>
      </c>
      <c r="C34" s="121" t="s">
        <v>922</v>
      </c>
      <c r="D34" s="487">
        <v>0.72</v>
      </c>
      <c r="E34" s="488">
        <v>654.33000000000004</v>
      </c>
      <c r="F34" s="119"/>
    </row>
    <row r="35" spans="1:6" x14ac:dyDescent="0.25">
      <c r="A35" s="42" t="s">
        <v>52</v>
      </c>
      <c r="B35" s="120">
        <v>549</v>
      </c>
      <c r="C35" s="121" t="s">
        <v>925</v>
      </c>
      <c r="D35" s="487">
        <v>62210.98</v>
      </c>
      <c r="E35" s="488">
        <v>3050.19</v>
      </c>
      <c r="F35" s="119"/>
    </row>
    <row r="36" spans="1:6" ht="12.75" customHeight="1" x14ac:dyDescent="0.25">
      <c r="A36" s="42" t="s">
        <v>387</v>
      </c>
      <c r="B36" s="120" t="s">
        <v>53</v>
      </c>
      <c r="C36" s="121" t="s">
        <v>929</v>
      </c>
      <c r="D36" s="489">
        <f>SUM(D37:D42)</f>
        <v>93907.19</v>
      </c>
      <c r="E36" s="490">
        <f>SUM(E37:E42)</f>
        <v>64877.319999999992</v>
      </c>
      <c r="F36" s="119"/>
    </row>
    <row r="37" spans="1:6" x14ac:dyDescent="0.25">
      <c r="A37" s="42" t="s">
        <v>388</v>
      </c>
      <c r="B37" s="120">
        <v>551</v>
      </c>
      <c r="C37" s="121" t="s">
        <v>932</v>
      </c>
      <c r="D37" s="487">
        <v>93712.8</v>
      </c>
      <c r="E37" s="488">
        <v>34845.599999999999</v>
      </c>
      <c r="F37" s="119"/>
    </row>
    <row r="38" spans="1:6" ht="12.75" customHeight="1" x14ac:dyDescent="0.25">
      <c r="A38" s="42" t="s">
        <v>389</v>
      </c>
      <c r="B38" s="120">
        <v>552</v>
      </c>
      <c r="C38" s="121" t="s">
        <v>935</v>
      </c>
      <c r="D38" s="487">
        <v>68.63</v>
      </c>
      <c r="E38" s="488">
        <v>6592.42</v>
      </c>
      <c r="F38" s="119"/>
    </row>
    <row r="39" spans="1:6" x14ac:dyDescent="0.25">
      <c r="A39" s="42" t="s">
        <v>54</v>
      </c>
      <c r="B39" s="120">
        <v>553</v>
      </c>
      <c r="C39" s="121" t="s">
        <v>938</v>
      </c>
      <c r="D39" s="487">
        <v>0</v>
      </c>
      <c r="E39" s="488">
        <v>0</v>
      </c>
      <c r="F39" s="119"/>
    </row>
    <row r="40" spans="1:6" x14ac:dyDescent="0.25">
      <c r="A40" s="42" t="s">
        <v>55</v>
      </c>
      <c r="B40" s="120">
        <v>554</v>
      </c>
      <c r="C40" s="121" t="s">
        <v>941</v>
      </c>
      <c r="D40" s="487">
        <v>0</v>
      </c>
      <c r="E40" s="488">
        <v>23386.53</v>
      </c>
      <c r="F40" s="119"/>
    </row>
    <row r="41" spans="1:6" x14ac:dyDescent="0.25">
      <c r="A41" s="42" t="s">
        <v>56</v>
      </c>
      <c r="B41" s="120">
        <v>556</v>
      </c>
      <c r="C41" s="121" t="s">
        <v>944</v>
      </c>
      <c r="D41" s="487">
        <v>0</v>
      </c>
      <c r="E41" s="488">
        <v>0</v>
      </c>
      <c r="F41" s="119"/>
    </row>
    <row r="42" spans="1:6" x14ac:dyDescent="0.25">
      <c r="A42" s="42" t="s">
        <v>57</v>
      </c>
      <c r="B42" s="120">
        <v>559</v>
      </c>
      <c r="C42" s="121" t="s">
        <v>947</v>
      </c>
      <c r="D42" s="487">
        <v>125.76</v>
      </c>
      <c r="E42" s="488">
        <v>52.77</v>
      </c>
      <c r="F42" s="119"/>
    </row>
    <row r="43" spans="1:6" x14ac:dyDescent="0.25">
      <c r="A43" s="42" t="s">
        <v>58</v>
      </c>
      <c r="B43" s="120" t="s">
        <v>59</v>
      </c>
      <c r="C43" s="121" t="s">
        <v>950</v>
      </c>
      <c r="D43" s="489">
        <f>SUM(D44:D45)</f>
        <v>602.05999999999995</v>
      </c>
      <c r="E43" s="490">
        <f>SUM(E44:E45)</f>
        <v>16.96</v>
      </c>
      <c r="F43" s="119"/>
    </row>
    <row r="44" spans="1:6" x14ac:dyDescent="0.25">
      <c r="A44" s="42" t="s">
        <v>390</v>
      </c>
      <c r="B44" s="120">
        <v>581</v>
      </c>
      <c r="C44" s="121" t="s">
        <v>953</v>
      </c>
      <c r="D44" s="487">
        <v>0</v>
      </c>
      <c r="E44" s="488">
        <v>0</v>
      </c>
      <c r="F44" s="119"/>
    </row>
    <row r="45" spans="1:6" x14ac:dyDescent="0.25">
      <c r="A45" s="42" t="s">
        <v>60</v>
      </c>
      <c r="B45" s="120">
        <v>582</v>
      </c>
      <c r="C45" s="121" t="s">
        <v>955</v>
      </c>
      <c r="D45" s="487">
        <v>602.05999999999995</v>
      </c>
      <c r="E45" s="488">
        <v>16.96</v>
      </c>
      <c r="F45" s="119"/>
    </row>
    <row r="46" spans="1:6" x14ac:dyDescent="0.25">
      <c r="A46" s="42" t="s">
        <v>61</v>
      </c>
      <c r="B46" s="120" t="s">
        <v>62</v>
      </c>
      <c r="C46" s="121" t="s">
        <v>957</v>
      </c>
      <c r="D46" s="489">
        <f>D47</f>
        <v>0</v>
      </c>
      <c r="E46" s="490">
        <f>E47</f>
        <v>0</v>
      </c>
      <c r="F46" s="119"/>
    </row>
    <row r="47" spans="1:6" x14ac:dyDescent="0.25">
      <c r="A47" s="42" t="s">
        <v>63</v>
      </c>
      <c r="B47" s="120">
        <v>595</v>
      </c>
      <c r="C47" s="121" t="s">
        <v>960</v>
      </c>
      <c r="D47" s="487">
        <v>0</v>
      </c>
      <c r="E47" s="488">
        <v>0</v>
      </c>
      <c r="F47" s="119"/>
    </row>
    <row r="48" spans="1:6" ht="23.25" customHeight="1" thickBot="1" x14ac:dyDescent="0.3">
      <c r="A48" s="46" t="s">
        <v>64</v>
      </c>
      <c r="B48" s="122" t="s">
        <v>65</v>
      </c>
      <c r="C48" s="123" t="s">
        <v>965</v>
      </c>
      <c r="D48" s="491">
        <f>D7+D12+D17+D23+D27+D36+D43+D46</f>
        <v>607921.77</v>
      </c>
      <c r="E48" s="492">
        <f>E7+E12+E17+E23+E27+E36+E43+E46</f>
        <v>265685.90000000002</v>
      </c>
      <c r="F48" s="119"/>
    </row>
    <row r="49" spans="1:6" ht="12.75" customHeight="1" thickBot="1" x14ac:dyDescent="0.3">
      <c r="A49" s="1015" t="s">
        <v>66</v>
      </c>
      <c r="B49" s="1016"/>
      <c r="C49" s="1016"/>
      <c r="D49" s="1016"/>
      <c r="E49" s="1017"/>
      <c r="F49" s="116"/>
    </row>
    <row r="50" spans="1:6" x14ac:dyDescent="0.25">
      <c r="A50" s="53" t="s">
        <v>67</v>
      </c>
      <c r="B50" s="124" t="s">
        <v>68</v>
      </c>
      <c r="C50" s="118" t="s">
        <v>968</v>
      </c>
      <c r="D50" s="485">
        <f>SUM(D51:D53)</f>
        <v>69053.740000000005</v>
      </c>
      <c r="E50" s="486">
        <f>SUM(E51:E53)</f>
        <v>180403.12999999998</v>
      </c>
      <c r="F50" s="119"/>
    </row>
    <row r="51" spans="1:6" x14ac:dyDescent="0.25">
      <c r="A51" s="42" t="s">
        <v>69</v>
      </c>
      <c r="B51" s="125">
        <v>601</v>
      </c>
      <c r="C51" s="121" t="s">
        <v>971</v>
      </c>
      <c r="D51" s="487">
        <v>0</v>
      </c>
      <c r="E51" s="488">
        <v>153289.26999999999</v>
      </c>
      <c r="F51" s="119"/>
    </row>
    <row r="52" spans="1:6" x14ac:dyDescent="0.25">
      <c r="A52" s="42" t="s">
        <v>70</v>
      </c>
      <c r="B52" s="125">
        <v>602</v>
      </c>
      <c r="C52" s="121" t="s">
        <v>974</v>
      </c>
      <c r="D52" s="487">
        <v>69053.740000000005</v>
      </c>
      <c r="E52" s="488">
        <v>20677.080000000002</v>
      </c>
      <c r="F52" s="119"/>
    </row>
    <row r="53" spans="1:6" x14ac:dyDescent="0.25">
      <c r="A53" s="42" t="s">
        <v>71</v>
      </c>
      <c r="B53" s="125">
        <v>604</v>
      </c>
      <c r="C53" s="121" t="s">
        <v>982</v>
      </c>
      <c r="D53" s="487">
        <v>0</v>
      </c>
      <c r="E53" s="488">
        <v>6436.78</v>
      </c>
      <c r="F53" s="119"/>
    </row>
    <row r="54" spans="1:6" x14ac:dyDescent="0.25">
      <c r="A54" s="42" t="s">
        <v>72</v>
      </c>
      <c r="B54" s="125" t="s">
        <v>73</v>
      </c>
      <c r="C54" s="121" t="s">
        <v>985</v>
      </c>
      <c r="D54" s="489">
        <f>SUM(D55:D58)</f>
        <v>0</v>
      </c>
      <c r="E54" s="490">
        <f>SUM(E55:E58)</f>
        <v>-2313.8100000000004</v>
      </c>
      <c r="F54" s="119"/>
    </row>
    <row r="55" spans="1:6" x14ac:dyDescent="0.25">
      <c r="A55" s="42" t="s">
        <v>74</v>
      </c>
      <c r="B55" s="125">
        <v>611</v>
      </c>
      <c r="C55" s="121" t="s">
        <v>988</v>
      </c>
      <c r="D55" s="487">
        <v>0</v>
      </c>
      <c r="E55" s="488">
        <v>3728.07</v>
      </c>
      <c r="F55" s="119"/>
    </row>
    <row r="56" spans="1:6" x14ac:dyDescent="0.25">
      <c r="A56" s="42" t="s">
        <v>75</v>
      </c>
      <c r="B56" s="125">
        <v>612</v>
      </c>
      <c r="C56" s="121" t="s">
        <v>991</v>
      </c>
      <c r="D56" s="487">
        <v>0</v>
      </c>
      <c r="E56" s="488">
        <v>0</v>
      </c>
      <c r="F56" s="119"/>
    </row>
    <row r="57" spans="1:6" x14ac:dyDescent="0.25">
      <c r="A57" s="42" t="s">
        <v>76</v>
      </c>
      <c r="B57" s="125">
        <v>613</v>
      </c>
      <c r="C57" s="121" t="s">
        <v>994</v>
      </c>
      <c r="D57" s="487">
        <v>0</v>
      </c>
      <c r="E57" s="488">
        <v>-6461.27</v>
      </c>
      <c r="F57" s="119"/>
    </row>
    <row r="58" spans="1:6" x14ac:dyDescent="0.25">
      <c r="A58" s="42" t="s">
        <v>77</v>
      </c>
      <c r="B58" s="125">
        <v>614</v>
      </c>
      <c r="C58" s="121" t="s">
        <v>997</v>
      </c>
      <c r="D58" s="487">
        <v>0</v>
      </c>
      <c r="E58" s="488">
        <v>419.39</v>
      </c>
      <c r="F58" s="119"/>
    </row>
    <row r="59" spans="1:6" x14ac:dyDescent="0.25">
      <c r="A59" s="42" t="s">
        <v>120</v>
      </c>
      <c r="B59" s="125" t="s">
        <v>121</v>
      </c>
      <c r="C59" s="121" t="s">
        <v>1000</v>
      </c>
      <c r="D59" s="489">
        <f>SUM(D60:D63)</f>
        <v>217.62</v>
      </c>
      <c r="E59" s="490">
        <f>SUM(E60:E63)</f>
        <v>20872.39</v>
      </c>
      <c r="F59" s="119"/>
    </row>
    <row r="60" spans="1:6" x14ac:dyDescent="0.25">
      <c r="A60" s="42" t="s">
        <v>122</v>
      </c>
      <c r="B60" s="125">
        <v>621</v>
      </c>
      <c r="C60" s="121" t="s">
        <v>1003</v>
      </c>
      <c r="D60" s="487">
        <v>0</v>
      </c>
      <c r="E60" s="488">
        <v>3.33</v>
      </c>
      <c r="F60" s="119"/>
    </row>
    <row r="61" spans="1:6" x14ac:dyDescent="0.25">
      <c r="A61" s="42" t="s">
        <v>123</v>
      </c>
      <c r="B61" s="125">
        <v>622</v>
      </c>
      <c r="C61" s="121" t="s">
        <v>1006</v>
      </c>
      <c r="D61" s="487">
        <v>217.62</v>
      </c>
      <c r="E61" s="488">
        <v>2222.6799999999998</v>
      </c>
      <c r="F61" s="119"/>
    </row>
    <row r="62" spans="1:6" x14ac:dyDescent="0.25">
      <c r="A62" s="42" t="s">
        <v>124</v>
      </c>
      <c r="B62" s="125">
        <v>623</v>
      </c>
      <c r="C62" s="121" t="s">
        <v>1009</v>
      </c>
      <c r="D62" s="487">
        <v>0</v>
      </c>
      <c r="E62" s="488">
        <v>0</v>
      </c>
      <c r="F62" s="119"/>
    </row>
    <row r="63" spans="1:6" x14ac:dyDescent="0.25">
      <c r="A63" s="42" t="s">
        <v>125</v>
      </c>
      <c r="B63" s="125">
        <v>624</v>
      </c>
      <c r="C63" s="121" t="s">
        <v>1011</v>
      </c>
      <c r="D63" s="487">
        <v>0</v>
      </c>
      <c r="E63" s="488">
        <v>18646.38</v>
      </c>
      <c r="F63" s="119"/>
    </row>
    <row r="64" spans="1:6" x14ac:dyDescent="0.25">
      <c r="A64" s="42" t="s">
        <v>126</v>
      </c>
      <c r="B64" s="125" t="s">
        <v>127</v>
      </c>
      <c r="C64" s="121" t="s">
        <v>1014</v>
      </c>
      <c r="D64" s="489">
        <f>SUM(D65:D71)</f>
        <v>160209.94999999998</v>
      </c>
      <c r="E64" s="490">
        <f>SUM(E65:E71)</f>
        <v>35209.120000000003</v>
      </c>
      <c r="F64" s="119"/>
    </row>
    <row r="65" spans="1:6" x14ac:dyDescent="0.25">
      <c r="A65" s="42" t="s">
        <v>128</v>
      </c>
      <c r="B65" s="125">
        <v>641</v>
      </c>
      <c r="C65" s="121" t="s">
        <v>1017</v>
      </c>
      <c r="D65" s="487">
        <v>0</v>
      </c>
      <c r="E65" s="488">
        <v>0</v>
      </c>
      <c r="F65" s="119"/>
    </row>
    <row r="66" spans="1:6" x14ac:dyDescent="0.25">
      <c r="A66" s="42" t="s">
        <v>129</v>
      </c>
      <c r="B66" s="125">
        <v>642</v>
      </c>
      <c r="C66" s="121" t="s">
        <v>1019</v>
      </c>
      <c r="D66" s="487">
        <v>0</v>
      </c>
      <c r="E66" s="488">
        <v>0</v>
      </c>
      <c r="F66" s="119"/>
    </row>
    <row r="67" spans="1:6" x14ac:dyDescent="0.25">
      <c r="A67" s="42" t="s">
        <v>130</v>
      </c>
      <c r="B67" s="125">
        <v>643</v>
      </c>
      <c r="C67" s="121" t="s">
        <v>1022</v>
      </c>
      <c r="D67" s="487">
        <v>0.6</v>
      </c>
      <c r="E67" s="488">
        <v>0</v>
      </c>
      <c r="F67" s="119"/>
    </row>
    <row r="68" spans="1:6" x14ac:dyDescent="0.25">
      <c r="A68" s="42" t="s">
        <v>131</v>
      </c>
      <c r="B68" s="125">
        <v>644</v>
      </c>
      <c r="C68" s="121" t="s">
        <v>1025</v>
      </c>
      <c r="D68" s="487">
        <v>811.09</v>
      </c>
      <c r="E68" s="488">
        <v>10.66</v>
      </c>
      <c r="F68" s="119"/>
    </row>
    <row r="69" spans="1:6" x14ac:dyDescent="0.25">
      <c r="A69" s="42" t="s">
        <v>132</v>
      </c>
      <c r="B69" s="125">
        <v>645</v>
      </c>
      <c r="C69" s="121" t="s">
        <v>1028</v>
      </c>
      <c r="D69" s="487">
        <v>210.69</v>
      </c>
      <c r="E69" s="488">
        <v>4.97</v>
      </c>
      <c r="F69" s="119"/>
    </row>
    <row r="70" spans="1:6" x14ac:dyDescent="0.25">
      <c r="A70" s="42" t="s">
        <v>133</v>
      </c>
      <c r="B70" s="125">
        <v>648</v>
      </c>
      <c r="C70" s="121" t="s">
        <v>1031</v>
      </c>
      <c r="D70" s="487">
        <v>9501.27</v>
      </c>
      <c r="E70" s="488">
        <v>133.88</v>
      </c>
      <c r="F70" s="119"/>
    </row>
    <row r="71" spans="1:6" x14ac:dyDescent="0.25">
      <c r="A71" s="42" t="s">
        <v>134</v>
      </c>
      <c r="B71" s="125">
        <v>649</v>
      </c>
      <c r="C71" s="121" t="s">
        <v>1033</v>
      </c>
      <c r="D71" s="487">
        <v>149686.29999999999</v>
      </c>
      <c r="E71" s="488">
        <v>35059.61</v>
      </c>
      <c r="F71" s="119"/>
    </row>
    <row r="72" spans="1:6" ht="12.75" customHeight="1" x14ac:dyDescent="0.25">
      <c r="A72" s="42" t="s">
        <v>391</v>
      </c>
      <c r="B72" s="125" t="s">
        <v>135</v>
      </c>
      <c r="C72" s="121" t="s">
        <v>1035</v>
      </c>
      <c r="D72" s="489">
        <f>SUM(D73:D79)</f>
        <v>347.87</v>
      </c>
      <c r="E72" s="490">
        <f>SUM(E73:E79)</f>
        <v>34423.22</v>
      </c>
      <c r="F72" s="119"/>
    </row>
    <row r="73" spans="1:6" x14ac:dyDescent="0.25">
      <c r="A73" s="42" t="s">
        <v>392</v>
      </c>
      <c r="B73" s="125">
        <v>652</v>
      </c>
      <c r="C73" s="121" t="s">
        <v>1038</v>
      </c>
      <c r="D73" s="487">
        <v>347</v>
      </c>
      <c r="E73" s="488">
        <v>7152.75</v>
      </c>
      <c r="F73" s="119"/>
    </row>
    <row r="74" spans="1:6" x14ac:dyDescent="0.25">
      <c r="A74" s="42" t="s">
        <v>136</v>
      </c>
      <c r="B74" s="125">
        <v>653</v>
      </c>
      <c r="C74" s="121" t="s">
        <v>1040</v>
      </c>
      <c r="D74" s="487">
        <v>0</v>
      </c>
      <c r="E74" s="488">
        <v>0</v>
      </c>
      <c r="F74" s="119"/>
    </row>
    <row r="75" spans="1:6" x14ac:dyDescent="0.25">
      <c r="A75" s="42" t="s">
        <v>137</v>
      </c>
      <c r="B75" s="125">
        <v>654</v>
      </c>
      <c r="C75" s="121" t="s">
        <v>1042</v>
      </c>
      <c r="D75" s="487">
        <v>0.87</v>
      </c>
      <c r="E75" s="488">
        <v>27216.75</v>
      </c>
      <c r="F75" s="119"/>
    </row>
    <row r="76" spans="1:6" x14ac:dyDescent="0.25">
      <c r="A76" s="42" t="s">
        <v>138</v>
      </c>
      <c r="B76" s="125">
        <v>655</v>
      </c>
      <c r="C76" s="121" t="s">
        <v>1045</v>
      </c>
      <c r="D76" s="487">
        <v>0</v>
      </c>
      <c r="E76" s="488">
        <v>0</v>
      </c>
      <c r="F76" s="119"/>
    </row>
    <row r="77" spans="1:6" x14ac:dyDescent="0.25">
      <c r="A77" s="42" t="s">
        <v>140</v>
      </c>
      <c r="B77" s="125">
        <v>656</v>
      </c>
      <c r="C77" s="121" t="s">
        <v>1048</v>
      </c>
      <c r="D77" s="487">
        <v>0</v>
      </c>
      <c r="E77" s="488">
        <v>0</v>
      </c>
      <c r="F77" s="119"/>
    </row>
    <row r="78" spans="1:6" x14ac:dyDescent="0.25">
      <c r="A78" s="42" t="s">
        <v>141</v>
      </c>
      <c r="B78" s="125">
        <v>657</v>
      </c>
      <c r="C78" s="121" t="s">
        <v>1051</v>
      </c>
      <c r="D78" s="487">
        <v>0</v>
      </c>
      <c r="E78" s="488">
        <v>0</v>
      </c>
      <c r="F78" s="119"/>
    </row>
    <row r="79" spans="1:6" x14ac:dyDescent="0.25">
      <c r="A79" s="42" t="s">
        <v>142</v>
      </c>
      <c r="B79" s="125">
        <v>659</v>
      </c>
      <c r="C79" s="121" t="s">
        <v>1054</v>
      </c>
      <c r="D79" s="487">
        <v>0</v>
      </c>
      <c r="E79" s="488">
        <v>53.72</v>
      </c>
      <c r="F79" s="119"/>
    </row>
    <row r="80" spans="1:6" x14ac:dyDescent="0.25">
      <c r="A80" s="42" t="s">
        <v>143</v>
      </c>
      <c r="B80" s="125" t="s">
        <v>144</v>
      </c>
      <c r="C80" s="121" t="s">
        <v>1057</v>
      </c>
      <c r="D80" s="489">
        <f>SUM(D81:D83)</f>
        <v>70</v>
      </c>
      <c r="E80" s="490">
        <f>SUM(E81:E83)</f>
        <v>0</v>
      </c>
      <c r="F80" s="119"/>
    </row>
    <row r="81" spans="1:6" x14ac:dyDescent="0.25">
      <c r="A81" s="42" t="s">
        <v>145</v>
      </c>
      <c r="B81" s="125">
        <v>681</v>
      </c>
      <c r="C81" s="121" t="s">
        <v>1060</v>
      </c>
      <c r="D81" s="487">
        <v>0</v>
      </c>
      <c r="E81" s="488">
        <v>0</v>
      </c>
      <c r="F81" s="119"/>
    </row>
    <row r="82" spans="1:6" x14ac:dyDescent="0.25">
      <c r="A82" s="42" t="s">
        <v>146</v>
      </c>
      <c r="B82" s="125">
        <v>682</v>
      </c>
      <c r="C82" s="121" t="s">
        <v>1063</v>
      </c>
      <c r="D82" s="487">
        <v>70</v>
      </c>
      <c r="E82" s="488">
        <v>0</v>
      </c>
      <c r="F82" s="119"/>
    </row>
    <row r="83" spans="1:6" x14ac:dyDescent="0.25">
      <c r="A83" s="42" t="s">
        <v>147</v>
      </c>
      <c r="B83" s="125">
        <v>684</v>
      </c>
      <c r="C83" s="121" t="s">
        <v>1066</v>
      </c>
      <c r="D83" s="487">
        <v>0</v>
      </c>
      <c r="E83" s="488">
        <v>0</v>
      </c>
      <c r="F83" s="119"/>
    </row>
    <row r="84" spans="1:6" x14ac:dyDescent="0.25">
      <c r="A84" s="42" t="s">
        <v>148</v>
      </c>
      <c r="B84" s="125" t="s">
        <v>149</v>
      </c>
      <c r="C84" s="121" t="s">
        <v>1069</v>
      </c>
      <c r="D84" s="489">
        <f>D85</f>
        <v>385417.55</v>
      </c>
      <c r="E84" s="490">
        <f>E85</f>
        <v>0</v>
      </c>
      <c r="F84" s="119"/>
    </row>
    <row r="85" spans="1:6" x14ac:dyDescent="0.25">
      <c r="A85" s="42" t="s">
        <v>150</v>
      </c>
      <c r="B85" s="125">
        <v>691</v>
      </c>
      <c r="C85" s="121" t="s">
        <v>1072</v>
      </c>
      <c r="D85" s="487">
        <v>385417.55</v>
      </c>
      <c r="E85" s="488">
        <v>0</v>
      </c>
      <c r="F85" s="119"/>
    </row>
    <row r="86" spans="1:6" ht="25.5" x14ac:dyDescent="0.25">
      <c r="A86" s="42" t="s">
        <v>151</v>
      </c>
      <c r="B86" s="126" t="s">
        <v>335</v>
      </c>
      <c r="C86" s="121" t="s">
        <v>1075</v>
      </c>
      <c r="D86" s="489">
        <f>D50+D54+D59+D64+D72+D80+D84</f>
        <v>615316.73</v>
      </c>
      <c r="E86" s="490">
        <f>E50+E54+E59+E64+E72+E80+E84</f>
        <v>268594.04999999993</v>
      </c>
      <c r="F86" s="119"/>
    </row>
    <row r="87" spans="1:6" x14ac:dyDescent="0.25">
      <c r="A87" s="127" t="s">
        <v>152</v>
      </c>
      <c r="B87" s="125" t="s">
        <v>153</v>
      </c>
      <c r="C87" s="121" t="s">
        <v>1078</v>
      </c>
      <c r="D87" s="489">
        <f>D86-D48</f>
        <v>7394.9599999999627</v>
      </c>
      <c r="E87" s="490">
        <f>E86-E48</f>
        <v>2908.1499999999069</v>
      </c>
      <c r="F87" s="119"/>
    </row>
    <row r="88" spans="1:6" x14ac:dyDescent="0.25">
      <c r="A88" s="42" t="s">
        <v>154</v>
      </c>
      <c r="B88" s="125">
        <v>591</v>
      </c>
      <c r="C88" s="121" t="s">
        <v>1081</v>
      </c>
      <c r="D88" s="487">
        <v>0</v>
      </c>
      <c r="E88" s="488">
        <v>0</v>
      </c>
      <c r="F88" s="119"/>
    </row>
    <row r="89" spans="1:6" x14ac:dyDescent="0.25">
      <c r="A89" s="127" t="s">
        <v>155</v>
      </c>
      <c r="B89" s="125" t="s">
        <v>156</v>
      </c>
      <c r="C89" s="121" t="s">
        <v>1084</v>
      </c>
      <c r="D89" s="487">
        <f>D87-D88</f>
        <v>7394.9599999999627</v>
      </c>
      <c r="E89" s="488">
        <f>E87-E88</f>
        <v>2908.1499999999069</v>
      </c>
      <c r="F89" s="119"/>
    </row>
    <row r="90" spans="1:6" ht="24" customHeight="1" x14ac:dyDescent="0.25">
      <c r="A90" s="1020"/>
      <c r="B90" s="1021"/>
      <c r="C90" s="1022"/>
      <c r="D90" s="1018" t="s">
        <v>402</v>
      </c>
      <c r="E90" s="1019"/>
      <c r="F90" s="107"/>
    </row>
    <row r="91" spans="1:6" ht="12.75" customHeight="1" x14ac:dyDescent="0.25">
      <c r="A91" s="244" t="s">
        <v>157</v>
      </c>
      <c r="B91" s="245" t="s">
        <v>265</v>
      </c>
      <c r="C91" s="41" t="s">
        <v>1087</v>
      </c>
      <c r="D91" s="1023">
        <f>+D87+E87</f>
        <v>10303.10999999987</v>
      </c>
      <c r="E91" s="1024"/>
    </row>
    <row r="92" spans="1:6" ht="12.75" customHeight="1" thickBot="1" x14ac:dyDescent="0.3">
      <c r="A92" s="243" t="s">
        <v>158</v>
      </c>
      <c r="B92" s="55" t="s">
        <v>266</v>
      </c>
      <c r="C92" s="48" t="s">
        <v>1090</v>
      </c>
      <c r="D92" s="1010">
        <f>+D89+E89</f>
        <v>10303.10999999987</v>
      </c>
      <c r="E92" s="1011"/>
    </row>
    <row r="93" spans="1:6" ht="12.75" customHeight="1" x14ac:dyDescent="0.25">
      <c r="A93" s="128"/>
      <c r="B93" s="58"/>
      <c r="C93" s="58"/>
    </row>
    <row r="94" spans="1:6" ht="12.75" customHeight="1" x14ac:dyDescent="0.25">
      <c r="A94" s="56" t="s">
        <v>311</v>
      </c>
      <c r="B94" s="58"/>
      <c r="C94" s="58"/>
    </row>
    <row r="95" spans="1:6" ht="12.75" customHeight="1" x14ac:dyDescent="0.25">
      <c r="A95" s="34" t="s">
        <v>78</v>
      </c>
      <c r="B95" s="58"/>
      <c r="C95" s="58"/>
    </row>
    <row r="96" spans="1:6" x14ac:dyDescent="0.25">
      <c r="A96" s="34" t="s">
        <v>338</v>
      </c>
      <c r="B96" s="35"/>
      <c r="C96" s="35"/>
    </row>
    <row r="97" spans="1:3" x14ac:dyDescent="0.25">
      <c r="A97" s="152" t="s">
        <v>333</v>
      </c>
      <c r="B97" s="35"/>
      <c r="C97" s="35"/>
    </row>
    <row r="98" spans="1:3" x14ac:dyDescent="0.25">
      <c r="A98" s="152" t="s">
        <v>540</v>
      </c>
    </row>
  </sheetData>
  <mergeCells count="10">
    <mergeCell ref="A1:E1"/>
    <mergeCell ref="A2:E2"/>
    <mergeCell ref="B6:C6"/>
    <mergeCell ref="A4:E4"/>
    <mergeCell ref="D92:E92"/>
    <mergeCell ref="A3:E3"/>
    <mergeCell ref="A49:E49"/>
    <mergeCell ref="D90:E90"/>
    <mergeCell ref="A90:C90"/>
    <mergeCell ref="D91:E91"/>
  </mergeCells>
  <phoneticPr fontId="48" type="noConversion"/>
  <pageMargins left="0.70866141732283472" right="0" top="0.39370078740157483" bottom="0.39370078740157483" header="0.51181102362204722" footer="0.51181102362204722"/>
  <pageSetup paperSize="9" scale="80" orientation="portrait" r:id="rId1"/>
  <headerFooter alignWithMargins="0"/>
  <rowBreaks count="1" manualBreakCount="1">
    <brk id="48" max="16383" man="1"/>
  </rowBreaks>
  <ignoredErrors>
    <ignoredError sqref="C7:C48 C50:C89 C91:C93"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showGridLines="0" zoomScale="115" zoomScaleNormal="100" workbookViewId="0">
      <selection activeCell="D1" sqref="D1"/>
    </sheetView>
  </sheetViews>
  <sheetFormatPr defaultRowHeight="12.75" x14ac:dyDescent="0.25"/>
  <cols>
    <col min="1" max="1" width="10.5703125" style="14" customWidth="1"/>
    <col min="2" max="2" width="43.5703125" style="14" customWidth="1"/>
    <col min="3" max="3" width="17" style="86" customWidth="1"/>
    <col min="4" max="16384" width="9.140625" style="14"/>
  </cols>
  <sheetData>
    <row r="1" spans="1:6" ht="13.5" customHeight="1" x14ac:dyDescent="0.25">
      <c r="A1" s="20" t="s">
        <v>1245</v>
      </c>
      <c r="B1" s="8"/>
      <c r="C1" s="14"/>
      <c r="D1" s="8"/>
      <c r="E1" s="8"/>
      <c r="F1" s="8"/>
    </row>
    <row r="2" spans="1:6" ht="13.5" customHeight="1" thickBot="1" x14ac:dyDescent="0.3">
      <c r="A2" s="8"/>
      <c r="B2" s="8"/>
      <c r="C2" s="87" t="s">
        <v>178</v>
      </c>
      <c r="D2" s="8"/>
      <c r="E2" s="8"/>
      <c r="F2" s="8"/>
    </row>
    <row r="3" spans="1:6" ht="16.5" customHeight="1" thickBot="1" x14ac:dyDescent="0.3">
      <c r="A3" s="1340" t="s">
        <v>199</v>
      </c>
      <c r="B3" s="1344"/>
      <c r="C3" s="692">
        <v>53944.25</v>
      </c>
    </row>
    <row r="4" spans="1:6" ht="16.5" customHeight="1" x14ac:dyDescent="0.25">
      <c r="A4" s="1292" t="s">
        <v>201</v>
      </c>
      <c r="B4" s="90" t="s">
        <v>210</v>
      </c>
      <c r="C4" s="580">
        <v>53196.45</v>
      </c>
    </row>
    <row r="5" spans="1:6" ht="16.5" customHeight="1" x14ac:dyDescent="0.25">
      <c r="A5" s="1342"/>
      <c r="B5" s="467" t="s">
        <v>362</v>
      </c>
      <c r="C5" s="603">
        <v>9600.9500000000007</v>
      </c>
    </row>
    <row r="6" spans="1:6" ht="16.5" customHeight="1" x14ac:dyDescent="0.25">
      <c r="A6" s="1342"/>
      <c r="B6" s="467" t="s">
        <v>834</v>
      </c>
      <c r="C6" s="603">
        <v>0</v>
      </c>
    </row>
    <row r="7" spans="1:6" ht="16.5" customHeight="1" x14ac:dyDescent="0.25">
      <c r="A7" s="1342"/>
      <c r="B7" s="11" t="s">
        <v>211</v>
      </c>
      <c r="C7" s="603">
        <v>0</v>
      </c>
    </row>
    <row r="8" spans="1:6" ht="16.5" customHeight="1" x14ac:dyDescent="0.25">
      <c r="A8" s="1342"/>
      <c r="B8" s="11" t="s">
        <v>212</v>
      </c>
      <c r="C8" s="603">
        <v>7691.25</v>
      </c>
    </row>
    <row r="9" spans="1:6" ht="16.5" customHeight="1" x14ac:dyDescent="0.25">
      <c r="A9" s="1342"/>
      <c r="B9" s="11" t="s">
        <v>835</v>
      </c>
      <c r="C9" s="603">
        <v>0</v>
      </c>
    </row>
    <row r="10" spans="1:6" ht="16.5" customHeight="1" x14ac:dyDescent="0.25">
      <c r="A10" s="1342"/>
      <c r="B10" s="604" t="s">
        <v>213</v>
      </c>
      <c r="C10" s="693">
        <f>SUM(C11:C13)</f>
        <v>1637.59</v>
      </c>
    </row>
    <row r="11" spans="1:6" ht="16.5" customHeight="1" x14ac:dyDescent="0.25">
      <c r="A11" s="1342"/>
      <c r="B11" s="11" t="s">
        <v>214</v>
      </c>
      <c r="C11" s="603">
        <v>0</v>
      </c>
    </row>
    <row r="12" spans="1:6" ht="16.5" customHeight="1" x14ac:dyDescent="0.25">
      <c r="A12" s="1342"/>
      <c r="B12" s="12" t="s">
        <v>215</v>
      </c>
      <c r="C12" s="603">
        <v>1637.59</v>
      </c>
    </row>
    <row r="13" spans="1:6" ht="16.5" customHeight="1" thickBot="1" x14ac:dyDescent="0.3">
      <c r="A13" s="1342"/>
      <c r="B13" s="11" t="s">
        <v>216</v>
      </c>
      <c r="C13" s="694">
        <v>0</v>
      </c>
    </row>
    <row r="14" spans="1:6" s="70" customFormat="1" ht="16.5" customHeight="1" thickBot="1" x14ac:dyDescent="0.3">
      <c r="A14" s="1343"/>
      <c r="B14" s="284" t="s">
        <v>184</v>
      </c>
      <c r="C14" s="695">
        <f>C4+C5+C6+C7+C8+C9+C10</f>
        <v>72126.239999999991</v>
      </c>
    </row>
    <row r="15" spans="1:6" ht="16.5" customHeight="1" x14ac:dyDescent="0.25">
      <c r="A15" s="1275" t="s">
        <v>205</v>
      </c>
      <c r="B15" s="605" t="s">
        <v>274</v>
      </c>
      <c r="C15" s="696">
        <f>SUM(C16:C23)</f>
        <v>52030.22</v>
      </c>
    </row>
    <row r="16" spans="1:6" ht="16.5" customHeight="1" x14ac:dyDescent="0.25">
      <c r="A16" s="1275"/>
      <c r="B16" s="606" t="s">
        <v>385</v>
      </c>
      <c r="C16" s="697">
        <v>7967.26</v>
      </c>
    </row>
    <row r="17" spans="1:5" ht="16.5" customHeight="1" x14ac:dyDescent="0.25">
      <c r="A17" s="1275"/>
      <c r="B17" s="607" t="s">
        <v>217</v>
      </c>
      <c r="C17" s="698">
        <v>22466.9</v>
      </c>
    </row>
    <row r="18" spans="1:5" ht="16.5" customHeight="1" x14ac:dyDescent="0.25">
      <c r="A18" s="1275"/>
      <c r="B18" s="607" t="s">
        <v>218</v>
      </c>
      <c r="C18" s="698">
        <v>0</v>
      </c>
    </row>
    <row r="19" spans="1:5" ht="16.5" customHeight="1" x14ac:dyDescent="0.25">
      <c r="A19" s="1275"/>
      <c r="B19" s="629" t="s">
        <v>619</v>
      </c>
      <c r="C19" s="188">
        <v>2781</v>
      </c>
    </row>
    <row r="20" spans="1:5" ht="16.5" customHeight="1" x14ac:dyDescent="0.25">
      <c r="A20" s="1275"/>
      <c r="B20" s="629" t="s">
        <v>620</v>
      </c>
      <c r="C20" s="188">
        <v>18525</v>
      </c>
    </row>
    <row r="21" spans="1:5" ht="16.5" customHeight="1" x14ac:dyDescent="0.25">
      <c r="A21" s="1275"/>
      <c r="B21" s="607" t="s">
        <v>26</v>
      </c>
      <c r="C21" s="698">
        <v>235.06</v>
      </c>
    </row>
    <row r="22" spans="1:5" ht="16.5" customHeight="1" x14ac:dyDescent="0.25">
      <c r="A22" s="1275"/>
      <c r="B22" s="629" t="s">
        <v>1258</v>
      </c>
      <c r="C22" s="698">
        <v>55</v>
      </c>
    </row>
    <row r="23" spans="1:5" ht="16.5" customHeight="1" x14ac:dyDescent="0.25">
      <c r="A23" s="1275"/>
      <c r="B23" s="607" t="s">
        <v>836</v>
      </c>
      <c r="C23" s="698">
        <v>0</v>
      </c>
    </row>
    <row r="24" spans="1:5" ht="16.5" customHeight="1" x14ac:dyDescent="0.25">
      <c r="A24" s="1275"/>
      <c r="B24" s="608" t="s">
        <v>837</v>
      </c>
      <c r="C24" s="699">
        <v>0</v>
      </c>
    </row>
    <row r="25" spans="1:5" ht="16.5" customHeight="1" x14ac:dyDescent="0.25">
      <c r="A25" s="1275"/>
      <c r="B25" s="609" t="s">
        <v>219</v>
      </c>
      <c r="C25" s="700">
        <f>SUM(C26:C28)</f>
        <v>0</v>
      </c>
    </row>
    <row r="26" spans="1:5" ht="16.5" customHeight="1" x14ac:dyDescent="0.25">
      <c r="A26" s="1275"/>
      <c r="B26" s="11" t="s">
        <v>220</v>
      </c>
      <c r="C26" s="603">
        <v>0</v>
      </c>
    </row>
    <row r="27" spans="1:5" ht="16.5" customHeight="1" x14ac:dyDescent="0.25">
      <c r="A27" s="1275"/>
      <c r="B27" s="11" t="s">
        <v>221</v>
      </c>
      <c r="C27" s="603">
        <v>0</v>
      </c>
    </row>
    <row r="28" spans="1:5" ht="16.5" customHeight="1" thickBot="1" x14ac:dyDescent="0.3">
      <c r="A28" s="1275"/>
      <c r="B28" s="11" t="s">
        <v>222</v>
      </c>
      <c r="C28" s="603">
        <v>0</v>
      </c>
    </row>
    <row r="29" spans="1:5" ht="16.5" customHeight="1" thickBot="1" x14ac:dyDescent="0.3">
      <c r="A29" s="1276"/>
      <c r="B29" s="284" t="s">
        <v>183</v>
      </c>
      <c r="C29" s="695">
        <f>C15+C24+C25</f>
        <v>52030.22</v>
      </c>
    </row>
    <row r="30" spans="1:5" ht="16.5" customHeight="1" thickBot="1" x14ac:dyDescent="0.3">
      <c r="A30" s="1340" t="s">
        <v>200</v>
      </c>
      <c r="B30" s="1344"/>
      <c r="C30" s="695">
        <f>C3+C14-C29</f>
        <v>74040.26999999999</v>
      </c>
    </row>
    <row r="31" spans="1:5" ht="12.75" customHeight="1" x14ac:dyDescent="0.25">
      <c r="B31" s="8"/>
      <c r="C31" s="85"/>
      <c r="D31" s="8"/>
      <c r="E31" s="8"/>
    </row>
    <row r="32" spans="1:5" x14ac:dyDescent="0.25">
      <c r="A32" s="8" t="s">
        <v>311</v>
      </c>
      <c r="B32" s="8"/>
      <c r="C32" s="85"/>
      <c r="D32" s="8"/>
      <c r="E32" s="8"/>
    </row>
    <row r="33" spans="1:1" x14ac:dyDescent="0.25">
      <c r="A33" s="15" t="s">
        <v>323</v>
      </c>
    </row>
  </sheetData>
  <sheetProtection insertRows="0" deleteRows="0"/>
  <mergeCells count="4">
    <mergeCell ref="A4:A14"/>
    <mergeCell ref="A15:A29"/>
    <mergeCell ref="A3:B3"/>
    <mergeCell ref="A30:B30"/>
  </mergeCells>
  <phoneticPr fontId="48" type="noConversion"/>
  <printOptions horizontalCentered="1"/>
  <pageMargins left="0.24" right="0.24" top="0.71" bottom="0.72" header="0.51181102362204722" footer="0.51181102362204722"/>
  <pageSetup paperSize="9" orientation="portrait" horizontalDpi="300" verticalDpi="30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showGridLines="0" zoomScale="115" zoomScaleNormal="100" workbookViewId="0">
      <selection activeCell="A2" sqref="A2"/>
    </sheetView>
  </sheetViews>
  <sheetFormatPr defaultRowHeight="12.75" x14ac:dyDescent="0.25"/>
  <cols>
    <col min="1" max="1" width="13.28515625" style="14" customWidth="1"/>
    <col min="2" max="2" width="54.7109375" style="14" customWidth="1"/>
    <col min="3" max="3" width="14.28515625" style="86" customWidth="1"/>
    <col min="4" max="16384" width="9.140625" style="14"/>
  </cols>
  <sheetData>
    <row r="1" spans="1:5" ht="15.75" x14ac:dyDescent="0.25">
      <c r="A1" s="20" t="s">
        <v>1246</v>
      </c>
      <c r="B1" s="8"/>
      <c r="C1" s="14"/>
    </row>
    <row r="2" spans="1:5" ht="13.5" thickBot="1" x14ac:dyDescent="0.3">
      <c r="A2" s="8"/>
      <c r="B2" s="8"/>
      <c r="C2" s="93" t="s">
        <v>178</v>
      </c>
    </row>
    <row r="3" spans="1:5" ht="17.25" customHeight="1" thickBot="1" x14ac:dyDescent="0.3">
      <c r="A3" s="1340" t="s">
        <v>199</v>
      </c>
      <c r="B3" s="1341"/>
      <c r="C3" s="575">
        <v>3355.53</v>
      </c>
    </row>
    <row r="4" spans="1:5" ht="17.25" customHeight="1" x14ac:dyDescent="0.25">
      <c r="A4" s="1345" t="s">
        <v>201</v>
      </c>
      <c r="B4" s="202" t="s">
        <v>406</v>
      </c>
      <c r="C4" s="599">
        <v>913.08</v>
      </c>
      <c r="D4" s="204"/>
    </row>
    <row r="5" spans="1:5" ht="17.25" customHeight="1" x14ac:dyDescent="0.25">
      <c r="A5" s="1346"/>
      <c r="B5" s="206" t="s">
        <v>223</v>
      </c>
      <c r="C5" s="599">
        <v>0</v>
      </c>
      <c r="D5" s="204"/>
    </row>
    <row r="6" spans="1:5" ht="17.25" customHeight="1" thickBot="1" x14ac:dyDescent="0.3">
      <c r="A6" s="1347"/>
      <c r="B6" s="207" t="s">
        <v>407</v>
      </c>
      <c r="C6" s="600">
        <v>0</v>
      </c>
      <c r="D6" s="204"/>
    </row>
    <row r="7" spans="1:5" ht="17.25" customHeight="1" thickBot="1" x14ac:dyDescent="0.3">
      <c r="A7" s="1348"/>
      <c r="B7" s="282" t="s">
        <v>183</v>
      </c>
      <c r="C7" s="601">
        <f>SUM(C4:C6)</f>
        <v>913.08</v>
      </c>
      <c r="D7" s="204"/>
    </row>
    <row r="8" spans="1:5" ht="17.25" customHeight="1" thickBot="1" x14ac:dyDescent="0.3">
      <c r="A8" s="637" t="s">
        <v>205</v>
      </c>
      <c r="B8" s="283" t="s">
        <v>183</v>
      </c>
      <c r="C8" s="602">
        <v>1645.61</v>
      </c>
      <c r="D8" s="204"/>
    </row>
    <row r="9" spans="1:5" ht="17.25" customHeight="1" thickBot="1" x14ac:dyDescent="0.3">
      <c r="A9" s="1349" t="s">
        <v>224</v>
      </c>
      <c r="B9" s="1350"/>
      <c r="C9" s="578">
        <f>C3+C7-C8</f>
        <v>2623.0000000000009</v>
      </c>
      <c r="D9" s="204"/>
    </row>
    <row r="10" spans="1:5" ht="15" customHeight="1" x14ac:dyDescent="0.25">
      <c r="A10" s="92"/>
      <c r="B10" s="97"/>
      <c r="C10" s="208"/>
      <c r="D10" s="204"/>
    </row>
    <row r="11" spans="1:5" x14ac:dyDescent="0.25">
      <c r="A11" s="8" t="s">
        <v>311</v>
      </c>
      <c r="B11" s="209"/>
      <c r="C11" s="210"/>
      <c r="D11" s="203"/>
      <c r="E11" s="203"/>
    </row>
    <row r="12" spans="1:5" x14ac:dyDescent="0.25">
      <c r="A12" s="223" t="s">
        <v>591</v>
      </c>
      <c r="B12" s="222"/>
      <c r="C12" s="212"/>
      <c r="D12" s="203"/>
      <c r="E12" s="203"/>
    </row>
    <row r="13" spans="1:5" x14ac:dyDescent="0.25">
      <c r="A13" s="8" t="s">
        <v>324</v>
      </c>
      <c r="B13" s="100"/>
      <c r="C13" s="213"/>
      <c r="D13" s="135"/>
      <c r="E13" s="135"/>
    </row>
    <row r="14" spans="1:5" x14ac:dyDescent="0.25">
      <c r="A14" s="146"/>
      <c r="B14" s="146"/>
      <c r="C14" s="214"/>
      <c r="D14" s="215"/>
      <c r="E14" s="216"/>
    </row>
    <row r="15" spans="1:5" x14ac:dyDescent="0.25">
      <c r="A15" s="146"/>
      <c r="B15" s="146"/>
      <c r="C15" s="217"/>
      <c r="D15" s="215"/>
      <c r="E15" s="216"/>
    </row>
    <row r="16" spans="1:5" x14ac:dyDescent="0.25">
      <c r="A16" s="218"/>
      <c r="B16" s="218"/>
      <c r="C16" s="219"/>
      <c r="D16" s="216"/>
      <c r="E16" s="216"/>
    </row>
    <row r="17" spans="1:5" x14ac:dyDescent="0.25">
      <c r="A17" s="220"/>
      <c r="B17" s="220"/>
      <c r="C17" s="221"/>
      <c r="D17" s="220"/>
      <c r="E17" s="220"/>
    </row>
    <row r="18" spans="1:5" x14ac:dyDescent="0.25">
      <c r="A18" s="220"/>
      <c r="B18" s="220"/>
      <c r="C18" s="221"/>
      <c r="D18" s="220"/>
      <c r="E18" s="220"/>
    </row>
    <row r="19" spans="1:5" x14ac:dyDescent="0.25">
      <c r="A19" s="135"/>
      <c r="B19" s="135"/>
      <c r="C19" s="147"/>
      <c r="D19" s="135"/>
      <c r="E19" s="135"/>
    </row>
    <row r="20" spans="1:5" x14ac:dyDescent="0.25">
      <c r="A20" s="135"/>
      <c r="B20" s="135"/>
      <c r="C20" s="147"/>
      <c r="D20" s="135"/>
      <c r="E20" s="135"/>
    </row>
    <row r="21" spans="1:5" x14ac:dyDescent="0.25">
      <c r="A21" s="135"/>
      <c r="B21" s="135"/>
      <c r="C21" s="147"/>
      <c r="D21" s="135"/>
      <c r="E21" s="135"/>
    </row>
    <row r="22" spans="1:5" x14ac:dyDescent="0.25">
      <c r="A22" s="135"/>
      <c r="B22" s="135"/>
      <c r="C22" s="147"/>
      <c r="D22" s="135"/>
      <c r="E22" s="135"/>
    </row>
    <row r="23" spans="1:5" x14ac:dyDescent="0.25">
      <c r="A23" s="135"/>
      <c r="B23" s="135"/>
      <c r="C23" s="147"/>
      <c r="D23" s="135"/>
      <c r="E23" s="135"/>
    </row>
    <row r="24" spans="1:5" x14ac:dyDescent="0.25">
      <c r="A24" s="135"/>
      <c r="B24" s="135"/>
      <c r="C24" s="147"/>
      <c r="D24" s="135"/>
      <c r="E24" s="135"/>
    </row>
    <row r="25" spans="1:5" x14ac:dyDescent="0.25">
      <c r="A25" s="135"/>
      <c r="B25" s="135"/>
      <c r="C25" s="147"/>
      <c r="D25" s="135"/>
      <c r="E25" s="135"/>
    </row>
    <row r="26" spans="1:5" x14ac:dyDescent="0.25">
      <c r="A26" s="135"/>
      <c r="B26" s="135"/>
      <c r="C26" s="147"/>
      <c r="D26" s="135"/>
      <c r="E26" s="135"/>
    </row>
    <row r="27" spans="1:5" x14ac:dyDescent="0.25">
      <c r="A27" s="135"/>
      <c r="B27" s="135"/>
      <c r="C27" s="147"/>
      <c r="D27" s="135"/>
      <c r="E27" s="135"/>
    </row>
    <row r="28" spans="1:5" x14ac:dyDescent="0.25">
      <c r="A28" s="135"/>
      <c r="B28" s="135"/>
      <c r="C28" s="147"/>
      <c r="D28" s="135"/>
      <c r="E28" s="135"/>
    </row>
    <row r="29" spans="1:5" x14ac:dyDescent="0.25">
      <c r="A29" s="135"/>
      <c r="B29" s="135"/>
      <c r="C29" s="147"/>
      <c r="D29" s="135"/>
      <c r="E29" s="135"/>
    </row>
    <row r="30" spans="1:5" x14ac:dyDescent="0.25">
      <c r="A30" s="135"/>
      <c r="B30" s="135"/>
      <c r="C30" s="147"/>
      <c r="D30" s="135"/>
      <c r="E30" s="135"/>
    </row>
    <row r="31" spans="1:5" x14ac:dyDescent="0.25">
      <c r="A31" s="135"/>
      <c r="B31" s="135"/>
      <c r="C31" s="147"/>
      <c r="D31" s="135"/>
      <c r="E31" s="135"/>
    </row>
    <row r="32" spans="1:5" x14ac:dyDescent="0.25">
      <c r="A32" s="135"/>
      <c r="B32" s="135"/>
      <c r="C32" s="147"/>
      <c r="D32" s="135"/>
      <c r="E32" s="135"/>
    </row>
    <row r="33" spans="1:5" x14ac:dyDescent="0.25">
      <c r="A33" s="135"/>
      <c r="B33" s="135"/>
      <c r="C33" s="147"/>
      <c r="D33" s="135"/>
      <c r="E33" s="135"/>
    </row>
  </sheetData>
  <sheetProtection insertRows="0"/>
  <mergeCells count="3">
    <mergeCell ref="A4:A7"/>
    <mergeCell ref="A3:B3"/>
    <mergeCell ref="A9:B9"/>
  </mergeCells>
  <phoneticPr fontId="48" type="noConversion"/>
  <printOptions horizontalCentered="1"/>
  <pageMargins left="0.78740157480314965" right="0.78740157480314965" top="0.98425196850393704" bottom="0.98425196850393704" header="0.51181102362204722" footer="0.51181102362204722"/>
  <pageSetup paperSize="9" orientation="portrait" cellComments="asDisplayed"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showGridLines="0" zoomScale="115" zoomScaleNormal="100" workbookViewId="0">
      <selection activeCell="A2" sqref="A2"/>
    </sheetView>
  </sheetViews>
  <sheetFormatPr defaultRowHeight="12.75" x14ac:dyDescent="0.2"/>
  <cols>
    <col min="1" max="1" width="15.5703125" style="618" customWidth="1"/>
    <col min="2" max="2" width="35.5703125" style="618" customWidth="1"/>
    <col min="3" max="3" width="17.85546875" style="617" customWidth="1"/>
    <col min="4" max="16384" width="9.140625" style="618"/>
  </cols>
  <sheetData>
    <row r="1" spans="1:5" ht="13.5" customHeight="1" x14ac:dyDescent="0.25">
      <c r="A1" s="683" t="s">
        <v>1247</v>
      </c>
      <c r="B1" s="616"/>
      <c r="D1" s="616"/>
      <c r="E1" s="616"/>
    </row>
    <row r="2" spans="1:5" ht="13.5" thickBot="1" x14ac:dyDescent="0.25">
      <c r="A2" s="616"/>
      <c r="B2" s="616"/>
      <c r="C2" s="91" t="s">
        <v>178</v>
      </c>
      <c r="D2" s="616"/>
      <c r="E2" s="616"/>
    </row>
    <row r="3" spans="1:5" ht="16.5" customHeight="1" thickBot="1" x14ac:dyDescent="0.25">
      <c r="A3" s="1340" t="s">
        <v>199</v>
      </c>
      <c r="B3" s="1341"/>
      <c r="C3" s="575">
        <v>137.02000000000001</v>
      </c>
      <c r="D3" s="616"/>
      <c r="E3" s="616"/>
    </row>
    <row r="4" spans="1:5" ht="16.5" customHeight="1" x14ac:dyDescent="0.2">
      <c r="A4" s="1175" t="s">
        <v>201</v>
      </c>
      <c r="B4" s="682" t="s">
        <v>362</v>
      </c>
      <c r="C4" s="576">
        <v>0</v>
      </c>
      <c r="D4" s="616"/>
      <c r="E4" s="616"/>
    </row>
    <row r="5" spans="1:5" ht="16.5" customHeight="1" x14ac:dyDescent="0.2">
      <c r="A5" s="1339"/>
      <c r="B5" s="32" t="s">
        <v>225</v>
      </c>
      <c r="C5" s="577">
        <v>0</v>
      </c>
      <c r="D5" s="616"/>
      <c r="E5" s="616"/>
    </row>
    <row r="6" spans="1:5" ht="16.5" customHeight="1" x14ac:dyDescent="0.2">
      <c r="A6" s="1339"/>
      <c r="B6" s="32" t="s">
        <v>202</v>
      </c>
      <c r="C6" s="577">
        <v>0</v>
      </c>
      <c r="D6" s="616"/>
      <c r="E6" s="616"/>
    </row>
    <row r="7" spans="1:5" ht="16.5" customHeight="1" x14ac:dyDescent="0.2">
      <c r="A7" s="1339"/>
      <c r="B7" s="76" t="s">
        <v>204</v>
      </c>
      <c r="C7" s="579">
        <v>0</v>
      </c>
      <c r="D7" s="616"/>
      <c r="E7" s="616"/>
    </row>
    <row r="8" spans="1:5" ht="16.5" customHeight="1" thickBot="1" x14ac:dyDescent="0.25">
      <c r="A8" s="1339"/>
      <c r="B8" s="76" t="s">
        <v>403</v>
      </c>
      <c r="C8" s="579">
        <v>0</v>
      </c>
      <c r="D8" s="616"/>
      <c r="E8" s="616"/>
    </row>
    <row r="9" spans="1:5" ht="16.5" customHeight="1" thickBot="1" x14ac:dyDescent="0.25">
      <c r="A9" s="1176"/>
      <c r="B9" s="281" t="s">
        <v>183</v>
      </c>
      <c r="C9" s="598">
        <f>SUM(C4:C8)</f>
        <v>0</v>
      </c>
      <c r="D9" s="616"/>
      <c r="E9" s="616"/>
    </row>
    <row r="10" spans="1:5" ht="16.5" customHeight="1" x14ac:dyDescent="0.2">
      <c r="A10" s="1351" t="s">
        <v>205</v>
      </c>
      <c r="B10" s="88" t="s">
        <v>226</v>
      </c>
      <c r="C10" s="563">
        <v>0</v>
      </c>
      <c r="D10" s="616"/>
      <c r="E10" s="616"/>
    </row>
    <row r="11" spans="1:5" ht="16.5" customHeight="1" x14ac:dyDescent="0.2">
      <c r="A11" s="1339"/>
      <c r="B11" s="32" t="s">
        <v>227</v>
      </c>
      <c r="C11" s="577">
        <v>0</v>
      </c>
      <c r="D11" s="616"/>
      <c r="E11" s="616"/>
    </row>
    <row r="12" spans="1:5" ht="16.5" customHeight="1" x14ac:dyDescent="0.2">
      <c r="A12" s="1339"/>
      <c r="B12" s="32" t="s">
        <v>207</v>
      </c>
      <c r="C12" s="577">
        <v>0</v>
      </c>
      <c r="D12" s="616"/>
      <c r="E12" s="616"/>
    </row>
    <row r="13" spans="1:5" ht="16.5" customHeight="1" x14ac:dyDescent="0.2">
      <c r="A13" s="1339"/>
      <c r="B13" s="32" t="s">
        <v>209</v>
      </c>
      <c r="C13" s="577">
        <v>0</v>
      </c>
      <c r="D13" s="616"/>
      <c r="E13" s="616"/>
    </row>
    <row r="14" spans="1:5" ht="16.5" customHeight="1" x14ac:dyDescent="0.2">
      <c r="A14" s="1339"/>
      <c r="B14" s="32" t="s">
        <v>27</v>
      </c>
      <c r="C14" s="577">
        <v>34.380000000000003</v>
      </c>
      <c r="D14" s="616"/>
      <c r="E14" s="616"/>
    </row>
    <row r="15" spans="1:5" ht="16.5" customHeight="1" thickBot="1" x14ac:dyDescent="0.25">
      <c r="A15" s="1339"/>
      <c r="B15" s="32" t="s">
        <v>404</v>
      </c>
      <c r="C15" s="577">
        <v>0</v>
      </c>
      <c r="D15" s="616"/>
      <c r="E15" s="616"/>
    </row>
    <row r="16" spans="1:5" ht="16.5" customHeight="1" thickBot="1" x14ac:dyDescent="0.25">
      <c r="A16" s="1176"/>
      <c r="B16" s="281" t="s">
        <v>183</v>
      </c>
      <c r="C16" s="598">
        <f>SUM(C10:C15)</f>
        <v>34.380000000000003</v>
      </c>
      <c r="D16" s="616"/>
      <c r="E16" s="616"/>
    </row>
    <row r="17" spans="1:5" ht="16.5" customHeight="1" thickBot="1" x14ac:dyDescent="0.25">
      <c r="A17" s="1340" t="s">
        <v>200</v>
      </c>
      <c r="B17" s="1341"/>
      <c r="C17" s="598">
        <f>C3+C9-C16</f>
        <v>102.64000000000001</v>
      </c>
      <c r="D17" s="616"/>
      <c r="E17" s="616"/>
    </row>
    <row r="18" spans="1:5" x14ac:dyDescent="0.2">
      <c r="A18" s="616"/>
      <c r="B18" s="33"/>
      <c r="C18" s="619"/>
      <c r="D18" s="616"/>
      <c r="E18" s="616"/>
    </row>
    <row r="19" spans="1:5" x14ac:dyDescent="0.2">
      <c r="A19" s="8" t="s">
        <v>311</v>
      </c>
      <c r="B19" s="616"/>
      <c r="C19" s="619"/>
      <c r="D19" s="616"/>
      <c r="E19" s="616"/>
    </row>
    <row r="20" spans="1:5" x14ac:dyDescent="0.2">
      <c r="A20" s="8" t="s">
        <v>323</v>
      </c>
      <c r="B20" s="616"/>
      <c r="C20" s="619"/>
      <c r="D20" s="616"/>
      <c r="E20" s="616"/>
    </row>
    <row r="21" spans="1:5" x14ac:dyDescent="0.2">
      <c r="A21" s="616"/>
      <c r="B21" s="616"/>
      <c r="C21" s="619"/>
      <c r="D21" s="616"/>
      <c r="E21" s="616"/>
    </row>
    <row r="22" spans="1:5" x14ac:dyDescent="0.2">
      <c r="A22" s="616"/>
      <c r="B22" s="616"/>
      <c r="C22" s="619"/>
      <c r="D22" s="616"/>
      <c r="E22" s="616"/>
    </row>
    <row r="23" spans="1:5" x14ac:dyDescent="0.2">
      <c r="A23" s="616"/>
      <c r="B23" s="616"/>
      <c r="C23" s="619"/>
      <c r="D23" s="616"/>
      <c r="E23" s="616"/>
    </row>
  </sheetData>
  <mergeCells count="4">
    <mergeCell ref="A4:A9"/>
    <mergeCell ref="A10:A16"/>
    <mergeCell ref="A3:B3"/>
    <mergeCell ref="A17:B17"/>
  </mergeCells>
  <phoneticPr fontId="48"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zoomScale="115" zoomScaleNormal="100" workbookViewId="0">
      <selection activeCell="A2" sqref="A2"/>
    </sheetView>
  </sheetViews>
  <sheetFormatPr defaultRowHeight="12.75" x14ac:dyDescent="0.25"/>
  <cols>
    <col min="1" max="1" width="13.5703125" style="14" customWidth="1"/>
    <col min="2" max="2" width="6.85546875" style="14" customWidth="1"/>
    <col min="3" max="3" width="66.85546875" style="14" customWidth="1"/>
    <col min="4" max="6" width="10.42578125" style="86" customWidth="1"/>
    <col min="7" max="16384" width="9.140625" style="14"/>
  </cols>
  <sheetData>
    <row r="1" spans="1:6" ht="15.75" x14ac:dyDescent="0.25">
      <c r="A1" s="20" t="s">
        <v>1248</v>
      </c>
      <c r="B1" s="8"/>
      <c r="C1" s="8"/>
      <c r="D1" s="85"/>
      <c r="E1" s="85"/>
    </row>
    <row r="2" spans="1:6" ht="13.5" thickBot="1" x14ac:dyDescent="0.3">
      <c r="A2" s="8"/>
      <c r="B2" s="8"/>
      <c r="C2" s="8"/>
      <c r="D2" s="85"/>
      <c r="E2" s="85"/>
      <c r="F2" s="93" t="s">
        <v>178</v>
      </c>
    </row>
    <row r="3" spans="1:6" s="27" customFormat="1" ht="15" customHeight="1" thickBot="1" x14ac:dyDescent="0.3">
      <c r="A3" s="94"/>
      <c r="B3" s="1354" t="s">
        <v>191</v>
      </c>
      <c r="C3" s="1355"/>
      <c r="D3" s="95" t="s">
        <v>228</v>
      </c>
      <c r="E3" s="95" t="s">
        <v>229</v>
      </c>
      <c r="F3" s="96" t="s">
        <v>184</v>
      </c>
    </row>
    <row r="4" spans="1:6" ht="15" customHeight="1" x14ac:dyDescent="0.25">
      <c r="A4" s="1352" t="s">
        <v>199</v>
      </c>
      <c r="B4" s="31" t="s">
        <v>230</v>
      </c>
      <c r="C4" s="31"/>
      <c r="D4" s="562">
        <v>496.02</v>
      </c>
      <c r="E4" s="562">
        <v>0</v>
      </c>
      <c r="F4" s="583">
        <f t="shared" ref="F4:F17" si="0">SUM(D4:E4)</f>
        <v>496.02</v>
      </c>
    </row>
    <row r="5" spans="1:6" ht="15" customHeight="1" x14ac:dyDescent="0.25">
      <c r="A5" s="1347"/>
      <c r="B5" s="32" t="s">
        <v>231</v>
      </c>
      <c r="C5" s="32"/>
      <c r="D5" s="584">
        <v>0</v>
      </c>
      <c r="E5" s="584">
        <v>0</v>
      </c>
      <c r="F5" s="585">
        <f t="shared" si="0"/>
        <v>0</v>
      </c>
    </row>
    <row r="6" spans="1:6" ht="15" customHeight="1" x14ac:dyDescent="0.25">
      <c r="A6" s="1347"/>
      <c r="B6" s="990" t="s">
        <v>1249</v>
      </c>
      <c r="C6" s="32"/>
      <c r="D6" s="190">
        <v>578.16999999999996</v>
      </c>
      <c r="E6" s="584">
        <v>334.22</v>
      </c>
      <c r="F6" s="586">
        <f t="shared" si="0"/>
        <v>912.39</v>
      </c>
    </row>
    <row r="7" spans="1:6" ht="15" customHeight="1" thickBot="1" x14ac:dyDescent="0.3">
      <c r="A7" s="1347"/>
      <c r="B7" s="991" t="s">
        <v>1250</v>
      </c>
      <c r="C7" s="98"/>
      <c r="D7" s="195">
        <v>169.79</v>
      </c>
      <c r="E7" s="587">
        <v>0</v>
      </c>
      <c r="F7" s="588">
        <f t="shared" si="0"/>
        <v>169.79</v>
      </c>
    </row>
    <row r="8" spans="1:6" ht="15" customHeight="1" thickBot="1" x14ac:dyDescent="0.3">
      <c r="A8" s="1348"/>
      <c r="B8" s="1356" t="s">
        <v>184</v>
      </c>
      <c r="C8" s="1341"/>
      <c r="D8" s="589">
        <f>SUM(D4:D7)</f>
        <v>1243.98</v>
      </c>
      <c r="E8" s="589">
        <f>SUM(E4:E7)</f>
        <v>334.22</v>
      </c>
      <c r="F8" s="590">
        <f>SUM(F4:F7)</f>
        <v>1578.1999999999998</v>
      </c>
    </row>
    <row r="9" spans="1:6" ht="15" customHeight="1" x14ac:dyDescent="0.25">
      <c r="A9" s="1345" t="s">
        <v>232</v>
      </c>
      <c r="B9" s="31" t="s">
        <v>230</v>
      </c>
      <c r="C9" s="99"/>
      <c r="D9" s="591">
        <v>0</v>
      </c>
      <c r="E9" s="591">
        <v>0</v>
      </c>
      <c r="F9" s="592">
        <f t="shared" si="0"/>
        <v>0</v>
      </c>
    </row>
    <row r="10" spans="1:6" ht="15" customHeight="1" x14ac:dyDescent="0.25">
      <c r="A10" s="1346"/>
      <c r="B10" s="32" t="s">
        <v>231</v>
      </c>
      <c r="C10" s="101"/>
      <c r="D10" s="562">
        <v>0</v>
      </c>
      <c r="E10" s="584">
        <v>0</v>
      </c>
      <c r="F10" s="593">
        <f t="shared" si="0"/>
        <v>0</v>
      </c>
    </row>
    <row r="11" spans="1:6" ht="15" customHeight="1" x14ac:dyDescent="0.25">
      <c r="A11" s="1346"/>
      <c r="B11" s="990" t="s">
        <v>1249</v>
      </c>
      <c r="C11" s="101"/>
      <c r="D11" s="562">
        <v>1739.33</v>
      </c>
      <c r="E11" s="584">
        <v>8.86</v>
      </c>
      <c r="F11" s="593">
        <f t="shared" si="0"/>
        <v>1748.1899999999998</v>
      </c>
    </row>
    <row r="12" spans="1:6" ht="15" customHeight="1" thickBot="1" x14ac:dyDescent="0.3">
      <c r="A12" s="1346"/>
      <c r="B12" s="991" t="s">
        <v>1250</v>
      </c>
      <c r="C12" s="101"/>
      <c r="D12" s="584">
        <v>274.54000000000002</v>
      </c>
      <c r="E12" s="584">
        <v>0</v>
      </c>
      <c r="F12" s="594">
        <f t="shared" si="0"/>
        <v>274.54000000000002</v>
      </c>
    </row>
    <row r="13" spans="1:6" ht="15" customHeight="1" thickBot="1" x14ac:dyDescent="0.3">
      <c r="A13" s="1353"/>
      <c r="B13" s="1356" t="s">
        <v>183</v>
      </c>
      <c r="C13" s="1341"/>
      <c r="D13" s="595">
        <f>SUM(D9:D12)</f>
        <v>2013.87</v>
      </c>
      <c r="E13" s="595">
        <f>SUM(E9:E12)</f>
        <v>8.86</v>
      </c>
      <c r="F13" s="596">
        <f>SUM(D13:E13)</f>
        <v>2022.7299999999998</v>
      </c>
    </row>
    <row r="14" spans="1:6" ht="15" customHeight="1" x14ac:dyDescent="0.25">
      <c r="A14" s="1345" t="s">
        <v>233</v>
      </c>
      <c r="B14" s="31" t="s">
        <v>230</v>
      </c>
      <c r="C14" s="102"/>
      <c r="D14" s="562">
        <v>199.02</v>
      </c>
      <c r="E14" s="562">
        <v>0</v>
      </c>
      <c r="F14" s="593">
        <f t="shared" si="0"/>
        <v>199.02</v>
      </c>
    </row>
    <row r="15" spans="1:6" ht="15" customHeight="1" x14ac:dyDescent="0.25">
      <c r="A15" s="1346"/>
      <c r="B15" s="32" t="s">
        <v>231</v>
      </c>
      <c r="C15" s="101"/>
      <c r="D15" s="562">
        <v>0</v>
      </c>
      <c r="E15" s="584">
        <v>0</v>
      </c>
      <c r="F15" s="593">
        <f t="shared" si="0"/>
        <v>0</v>
      </c>
    </row>
    <row r="16" spans="1:6" ht="15" customHeight="1" x14ac:dyDescent="0.25">
      <c r="A16" s="1346"/>
      <c r="B16" s="990" t="s">
        <v>1249</v>
      </c>
      <c r="C16" s="101"/>
      <c r="D16" s="562">
        <v>578.16999999999996</v>
      </c>
      <c r="E16" s="584">
        <v>101.24</v>
      </c>
      <c r="F16" s="593">
        <f t="shared" si="0"/>
        <v>679.41</v>
      </c>
    </row>
    <row r="17" spans="1:6" ht="15" customHeight="1" thickBot="1" x14ac:dyDescent="0.3">
      <c r="A17" s="1346"/>
      <c r="B17" s="991" t="s">
        <v>1250</v>
      </c>
      <c r="C17" s="101"/>
      <c r="D17" s="584">
        <v>169.79</v>
      </c>
      <c r="E17" s="584">
        <v>0</v>
      </c>
      <c r="F17" s="594">
        <f t="shared" si="0"/>
        <v>169.79</v>
      </c>
    </row>
    <row r="18" spans="1:6" ht="15" customHeight="1" thickBot="1" x14ac:dyDescent="0.3">
      <c r="A18" s="1353"/>
      <c r="B18" s="1356" t="s">
        <v>184</v>
      </c>
      <c r="C18" s="1341"/>
      <c r="D18" s="595">
        <f>SUM(D14:D17)</f>
        <v>946.9799999999999</v>
      </c>
      <c r="E18" s="595">
        <f>SUM(E14:E17)</f>
        <v>101.24</v>
      </c>
      <c r="F18" s="596">
        <f>SUM(D18:E18)</f>
        <v>1048.2199999999998</v>
      </c>
    </row>
    <row r="19" spans="1:6" ht="15" customHeight="1" x14ac:dyDescent="0.25">
      <c r="A19" s="1352" t="s">
        <v>200</v>
      </c>
      <c r="B19" s="31" t="s">
        <v>230</v>
      </c>
      <c r="C19" s="31"/>
      <c r="D19" s="597">
        <f t="shared" ref="D19:E22" si="1">D4+D9-D14</f>
        <v>297</v>
      </c>
      <c r="E19" s="597">
        <f t="shared" si="1"/>
        <v>0</v>
      </c>
      <c r="F19" s="583">
        <f>SUM(D19:E19)</f>
        <v>297</v>
      </c>
    </row>
    <row r="20" spans="1:6" ht="15" customHeight="1" x14ac:dyDescent="0.25">
      <c r="A20" s="1347"/>
      <c r="B20" s="32" t="s">
        <v>231</v>
      </c>
      <c r="C20" s="32"/>
      <c r="D20" s="597">
        <f t="shared" si="1"/>
        <v>0</v>
      </c>
      <c r="E20" s="597">
        <f t="shared" si="1"/>
        <v>0</v>
      </c>
      <c r="F20" s="585">
        <f>SUM(D20:E20)</f>
        <v>0</v>
      </c>
    </row>
    <row r="21" spans="1:6" ht="15" customHeight="1" x14ac:dyDescent="0.25">
      <c r="A21" s="1347"/>
      <c r="B21" s="990" t="s">
        <v>1249</v>
      </c>
      <c r="C21" s="32"/>
      <c r="D21" s="597">
        <f t="shared" si="1"/>
        <v>1739.33</v>
      </c>
      <c r="E21" s="597">
        <f t="shared" si="1"/>
        <v>241.84000000000003</v>
      </c>
      <c r="F21" s="586">
        <f>SUM(D21:E21)</f>
        <v>1981.17</v>
      </c>
    </row>
    <row r="22" spans="1:6" ht="15" customHeight="1" thickBot="1" x14ac:dyDescent="0.3">
      <c r="A22" s="1347"/>
      <c r="B22" s="991" t="s">
        <v>1250</v>
      </c>
      <c r="C22" s="32"/>
      <c r="D22" s="597">
        <f t="shared" si="1"/>
        <v>274.54000000000008</v>
      </c>
      <c r="E22" s="597">
        <f t="shared" si="1"/>
        <v>0</v>
      </c>
      <c r="F22" s="586">
        <f>SUM(D22:E22)</f>
        <v>274.54000000000008</v>
      </c>
    </row>
    <row r="23" spans="1:6" ht="15" customHeight="1" thickBot="1" x14ac:dyDescent="0.3">
      <c r="A23" s="1348"/>
      <c r="B23" s="1356" t="s">
        <v>184</v>
      </c>
      <c r="C23" s="1341"/>
      <c r="D23" s="589">
        <f>SUM(D19:D22)</f>
        <v>2310.87</v>
      </c>
      <c r="E23" s="589">
        <f>SUM(E19:E22)</f>
        <v>241.84000000000003</v>
      </c>
      <c r="F23" s="590">
        <f>SUM(F19:F22)</f>
        <v>2552.71</v>
      </c>
    </row>
    <row r="25" spans="1:6" x14ac:dyDescent="0.25">
      <c r="A25" s="103"/>
      <c r="D25" s="104"/>
    </row>
    <row r="26" spans="1:6" x14ac:dyDescent="0.25">
      <c r="B26" s="103"/>
    </row>
  </sheetData>
  <sheetProtection insertRows="0" deleteRows="0"/>
  <mergeCells count="9">
    <mergeCell ref="A4:A8"/>
    <mergeCell ref="A9:A13"/>
    <mergeCell ref="A14:A18"/>
    <mergeCell ref="A19:A23"/>
    <mergeCell ref="B3:C3"/>
    <mergeCell ref="B8:C8"/>
    <mergeCell ref="B13:C13"/>
    <mergeCell ref="B18:C18"/>
    <mergeCell ref="B23:C23"/>
  </mergeCells>
  <phoneticPr fontId="48" type="noConversion"/>
  <printOptions horizontalCentered="1"/>
  <pageMargins left="0.2" right="0.2" top="0.98425196850393704" bottom="0.98425196850393704" header="0.51181102362204722" footer="0.51181102362204722"/>
  <pageSetup paperSize="9" orientation="landscape" cellComments="asDisplayed"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showGridLines="0" zoomScale="115" zoomScaleNormal="100" workbookViewId="0">
      <selection activeCell="A2" sqref="A2"/>
    </sheetView>
  </sheetViews>
  <sheetFormatPr defaultRowHeight="12.75" x14ac:dyDescent="0.25"/>
  <cols>
    <col min="1" max="1" width="12.85546875" style="620" customWidth="1"/>
    <col min="2" max="2" width="50.7109375" style="620" customWidth="1"/>
    <col min="3" max="3" width="11.85546875" style="621" customWidth="1"/>
    <col min="4" max="16384" width="9.140625" style="620"/>
  </cols>
  <sheetData>
    <row r="1" spans="1:3" ht="15.75" x14ac:dyDescent="0.25">
      <c r="A1" s="684" t="s">
        <v>1251</v>
      </c>
    </row>
    <row r="2" spans="1:3" ht="13.5" thickBot="1" x14ac:dyDescent="0.3">
      <c r="C2" s="622" t="s">
        <v>178</v>
      </c>
    </row>
    <row r="3" spans="1:3" ht="17.25" customHeight="1" thickBot="1" x14ac:dyDescent="0.3">
      <c r="A3" s="1340" t="s">
        <v>199</v>
      </c>
      <c r="B3" s="1341"/>
      <c r="C3" s="575">
        <v>0</v>
      </c>
    </row>
    <row r="4" spans="1:3" ht="17.25" customHeight="1" thickBot="1" x14ac:dyDescent="0.3">
      <c r="A4" s="279" t="s">
        <v>201</v>
      </c>
      <c r="B4" s="105" t="s">
        <v>234</v>
      </c>
      <c r="C4" s="576">
        <v>0</v>
      </c>
    </row>
    <row r="5" spans="1:3" ht="17.25" customHeight="1" x14ac:dyDescent="0.25">
      <c r="A5" s="1292" t="s">
        <v>205</v>
      </c>
      <c r="B5" s="105" t="s">
        <v>405</v>
      </c>
      <c r="C5" s="580">
        <v>0</v>
      </c>
    </row>
    <row r="6" spans="1:3" ht="17.25" customHeight="1" x14ac:dyDescent="0.25">
      <c r="A6" s="1342"/>
      <c r="B6" s="106"/>
      <c r="C6" s="577">
        <v>0</v>
      </c>
    </row>
    <row r="7" spans="1:3" ht="17.25" customHeight="1" x14ac:dyDescent="0.25">
      <c r="A7" s="1342"/>
      <c r="B7" s="29"/>
      <c r="C7" s="577">
        <v>0</v>
      </c>
    </row>
    <row r="8" spans="1:3" ht="17.25" customHeight="1" x14ac:dyDescent="0.25">
      <c r="A8" s="1342"/>
      <c r="B8" s="29"/>
      <c r="C8" s="577">
        <v>0</v>
      </c>
    </row>
    <row r="9" spans="1:3" ht="17.25" customHeight="1" thickBot="1" x14ac:dyDescent="0.3">
      <c r="A9" s="1342"/>
      <c r="B9" s="624"/>
      <c r="C9" s="579">
        <v>0</v>
      </c>
    </row>
    <row r="10" spans="1:3" ht="17.25" customHeight="1" thickBot="1" x14ac:dyDescent="0.3">
      <c r="A10" s="1343"/>
      <c r="B10" s="280" t="s">
        <v>183</v>
      </c>
      <c r="C10" s="581">
        <f>SUM(C5:C9)</f>
        <v>0</v>
      </c>
    </row>
    <row r="11" spans="1:3" ht="17.25" customHeight="1" thickBot="1" x14ac:dyDescent="0.3">
      <c r="A11" s="1340" t="s">
        <v>200</v>
      </c>
      <c r="B11" s="1341"/>
      <c r="C11" s="582">
        <f>C3+C4-C10</f>
        <v>0</v>
      </c>
    </row>
    <row r="12" spans="1:3" x14ac:dyDescent="0.25">
      <c r="A12" s="623"/>
      <c r="B12" s="623"/>
      <c r="C12" s="625"/>
    </row>
    <row r="13" spans="1:3" x14ac:dyDescent="0.25">
      <c r="A13" s="623" t="s">
        <v>311</v>
      </c>
      <c r="B13" s="623"/>
      <c r="C13" s="625"/>
    </row>
    <row r="14" spans="1:3" x14ac:dyDescent="0.25">
      <c r="A14" s="148" t="s">
        <v>325</v>
      </c>
      <c r="B14" s="623"/>
      <c r="C14" s="625"/>
    </row>
    <row r="15" spans="1:3" x14ac:dyDescent="0.25">
      <c r="B15" s="623"/>
      <c r="C15" s="625"/>
    </row>
    <row r="16" spans="1:3" x14ac:dyDescent="0.25">
      <c r="A16" s="623"/>
      <c r="B16" s="623"/>
      <c r="C16" s="625"/>
    </row>
    <row r="17" spans="1:3" x14ac:dyDescent="0.25">
      <c r="A17" s="626"/>
      <c r="B17" s="623"/>
      <c r="C17" s="625"/>
    </row>
    <row r="18" spans="1:3" x14ac:dyDescent="0.25">
      <c r="A18" s="627"/>
      <c r="B18" s="623"/>
      <c r="C18" s="625"/>
    </row>
    <row r="19" spans="1:3" x14ac:dyDescent="0.25">
      <c r="A19" s="623"/>
      <c r="B19" s="623"/>
      <c r="C19" s="625"/>
    </row>
    <row r="20" spans="1:3" x14ac:dyDescent="0.25">
      <c r="A20" s="623"/>
      <c r="B20" s="623"/>
      <c r="C20" s="625"/>
    </row>
    <row r="21" spans="1:3" x14ac:dyDescent="0.25">
      <c r="A21" s="623"/>
      <c r="B21" s="623"/>
      <c r="C21" s="625"/>
    </row>
    <row r="22" spans="1:3" x14ac:dyDescent="0.25">
      <c r="A22" s="623"/>
      <c r="B22" s="623"/>
      <c r="C22" s="625"/>
    </row>
    <row r="23" spans="1:3" x14ac:dyDescent="0.25">
      <c r="A23" s="623"/>
      <c r="B23" s="623"/>
      <c r="C23" s="625"/>
    </row>
    <row r="24" spans="1:3" x14ac:dyDescent="0.25">
      <c r="A24" s="623"/>
      <c r="B24" s="623"/>
      <c r="C24" s="625"/>
    </row>
    <row r="25" spans="1:3" x14ac:dyDescent="0.25">
      <c r="A25" s="623"/>
      <c r="B25" s="623"/>
      <c r="C25" s="625"/>
    </row>
  </sheetData>
  <sheetProtection insertRows="0" deleteRows="0"/>
  <mergeCells count="3">
    <mergeCell ref="A5:A10"/>
    <mergeCell ref="A3:B3"/>
    <mergeCell ref="A11:B11"/>
  </mergeCells>
  <phoneticPr fontId="48" type="noConversion"/>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zoomScale="115" zoomScaleNormal="100" workbookViewId="0">
      <selection activeCell="A2" sqref="A2"/>
    </sheetView>
  </sheetViews>
  <sheetFormatPr defaultRowHeight="12.75" x14ac:dyDescent="0.25"/>
  <cols>
    <col min="1" max="1" width="12.7109375" style="14" customWidth="1"/>
    <col min="2" max="2" width="44.85546875" style="14" customWidth="1"/>
    <col min="3" max="3" width="11.5703125" style="86" customWidth="1"/>
    <col min="4" max="4" width="9.140625" style="14"/>
    <col min="5" max="5" width="10" style="14" customWidth="1"/>
    <col min="6" max="16384" width="9.140625" style="14"/>
  </cols>
  <sheetData>
    <row r="1" spans="1:5" ht="15.75" x14ac:dyDescent="0.25">
      <c r="A1" s="685" t="s">
        <v>1252</v>
      </c>
    </row>
    <row r="2" spans="1:5" ht="13.5" thickBot="1" x14ac:dyDescent="0.3">
      <c r="A2" s="8"/>
      <c r="B2" s="8"/>
      <c r="C2" s="628" t="s">
        <v>178</v>
      </c>
    </row>
    <row r="3" spans="1:5" ht="16.5" customHeight="1" thickBot="1" x14ac:dyDescent="0.3">
      <c r="A3" s="1340" t="s">
        <v>199</v>
      </c>
      <c r="B3" s="1341"/>
      <c r="C3" s="575">
        <v>62240.74</v>
      </c>
      <c r="D3" s="204"/>
      <c r="E3" s="205"/>
    </row>
    <row r="4" spans="1:5" ht="16.5" customHeight="1" x14ac:dyDescent="0.25">
      <c r="A4" s="1246" t="s">
        <v>201</v>
      </c>
      <c r="B4" s="105" t="s">
        <v>235</v>
      </c>
      <c r="C4" s="576">
        <v>13008.38</v>
      </c>
      <c r="D4" s="204"/>
      <c r="E4" s="205"/>
    </row>
    <row r="5" spans="1:5" ht="16.5" customHeight="1" x14ac:dyDescent="0.25">
      <c r="A5" s="1249"/>
      <c r="B5" s="686" t="s">
        <v>362</v>
      </c>
      <c r="C5" s="577">
        <v>4327.4799999999996</v>
      </c>
      <c r="D5" s="204"/>
      <c r="E5" s="204"/>
    </row>
    <row r="6" spans="1:5" ht="16.5" customHeight="1" x14ac:dyDescent="0.25">
      <c r="A6" s="1249"/>
      <c r="B6" s="75" t="s">
        <v>202</v>
      </c>
      <c r="C6" s="577">
        <v>0</v>
      </c>
      <c r="D6" s="211"/>
      <c r="E6" s="203"/>
    </row>
    <row r="7" spans="1:5" ht="16.5" customHeight="1" x14ac:dyDescent="0.25">
      <c r="A7" s="1249"/>
      <c r="B7" s="75" t="s">
        <v>203</v>
      </c>
      <c r="C7" s="577">
        <v>0</v>
      </c>
      <c r="D7" s="211"/>
      <c r="E7" s="211"/>
    </row>
    <row r="8" spans="1:5" ht="16.5" customHeight="1" x14ac:dyDescent="0.25">
      <c r="A8" s="1249"/>
      <c r="B8" s="75" t="s">
        <v>225</v>
      </c>
      <c r="C8" s="577">
        <v>0</v>
      </c>
      <c r="D8" s="211"/>
      <c r="E8" s="211"/>
    </row>
    <row r="9" spans="1:5" ht="16.5" customHeight="1" thickBot="1" x14ac:dyDescent="0.3">
      <c r="A9" s="1249"/>
      <c r="B9" s="75" t="s">
        <v>403</v>
      </c>
      <c r="C9" s="577">
        <v>0</v>
      </c>
      <c r="D9" s="211"/>
      <c r="E9" s="203"/>
    </row>
    <row r="10" spans="1:5" ht="16.5" customHeight="1" thickBot="1" x14ac:dyDescent="0.3">
      <c r="A10" s="1252"/>
      <c r="B10" s="278" t="s">
        <v>183</v>
      </c>
      <c r="C10" s="578">
        <f>SUM(C4:C9)</f>
        <v>17335.86</v>
      </c>
      <c r="D10" s="135"/>
      <c r="E10" s="135"/>
    </row>
    <row r="11" spans="1:5" ht="16.5" customHeight="1" x14ac:dyDescent="0.25">
      <c r="A11" s="1292" t="s">
        <v>205</v>
      </c>
      <c r="B11" s="105" t="s">
        <v>236</v>
      </c>
      <c r="C11" s="576">
        <v>7012.89</v>
      </c>
      <c r="D11" s="215"/>
      <c r="E11" s="215"/>
    </row>
    <row r="12" spans="1:5" ht="16.5" customHeight="1" x14ac:dyDescent="0.25">
      <c r="A12" s="1342"/>
      <c r="B12" s="75" t="s">
        <v>207</v>
      </c>
      <c r="C12" s="577">
        <v>1637.59</v>
      </c>
      <c r="D12" s="216"/>
      <c r="E12" s="216"/>
    </row>
    <row r="13" spans="1:5" ht="16.5" customHeight="1" x14ac:dyDescent="0.25">
      <c r="A13" s="1342"/>
      <c r="B13" s="75" t="s">
        <v>208</v>
      </c>
      <c r="C13" s="577">
        <v>0</v>
      </c>
      <c r="D13" s="216"/>
      <c r="E13" s="216"/>
    </row>
    <row r="14" spans="1:5" ht="16.5" customHeight="1" x14ac:dyDescent="0.25">
      <c r="A14" s="1342"/>
      <c r="B14" s="75" t="s">
        <v>227</v>
      </c>
      <c r="C14" s="577">
        <v>0</v>
      </c>
      <c r="D14" s="220"/>
      <c r="E14" s="220"/>
    </row>
    <row r="15" spans="1:5" ht="16.5" customHeight="1" thickBot="1" x14ac:dyDescent="0.3">
      <c r="A15" s="1342"/>
      <c r="B15" s="30" t="s">
        <v>404</v>
      </c>
      <c r="C15" s="579">
        <v>0</v>
      </c>
      <c r="D15" s="220"/>
      <c r="E15" s="220"/>
    </row>
    <row r="16" spans="1:5" ht="16.5" customHeight="1" thickBot="1" x14ac:dyDescent="0.3">
      <c r="A16" s="1343"/>
      <c r="B16" s="278" t="s">
        <v>183</v>
      </c>
      <c r="C16" s="578">
        <f>SUM(C11:C15)</f>
        <v>8650.48</v>
      </c>
      <c r="D16" s="135"/>
      <c r="E16" s="135"/>
    </row>
    <row r="17" spans="1:5" ht="16.5" customHeight="1" thickBot="1" x14ac:dyDescent="0.3">
      <c r="A17" s="1340" t="s">
        <v>200</v>
      </c>
      <c r="B17" s="1341"/>
      <c r="C17" s="578">
        <f>C3+C10-C16</f>
        <v>70926.12000000001</v>
      </c>
      <c r="D17" s="135"/>
      <c r="E17" s="135"/>
    </row>
    <row r="18" spans="1:5" x14ac:dyDescent="0.25">
      <c r="A18" s="100"/>
      <c r="B18" s="100"/>
      <c r="C18" s="213"/>
      <c r="D18" s="100"/>
      <c r="E18" s="135"/>
    </row>
    <row r="19" spans="1:5" x14ac:dyDescent="0.25">
      <c r="A19" s="8" t="s">
        <v>311</v>
      </c>
      <c r="B19" s="100"/>
      <c r="C19" s="213"/>
      <c r="D19" s="100"/>
      <c r="E19" s="135"/>
    </row>
    <row r="20" spans="1:5" x14ac:dyDescent="0.25">
      <c r="A20" s="8" t="s">
        <v>323</v>
      </c>
      <c r="B20" s="100"/>
      <c r="C20" s="213"/>
      <c r="D20" s="100"/>
      <c r="E20" s="135"/>
    </row>
    <row r="21" spans="1:5" x14ac:dyDescent="0.25">
      <c r="A21" s="100"/>
      <c r="B21" s="100"/>
      <c r="C21" s="213"/>
      <c r="D21" s="100"/>
      <c r="E21" s="135"/>
    </row>
    <row r="22" spans="1:5" x14ac:dyDescent="0.25">
      <c r="A22" s="100"/>
      <c r="B22" s="100"/>
      <c r="C22" s="213"/>
      <c r="D22" s="100"/>
      <c r="E22" s="135"/>
    </row>
    <row r="23" spans="1:5" x14ac:dyDescent="0.25">
      <c r="A23" s="135"/>
      <c r="B23" s="135"/>
      <c r="C23" s="147"/>
      <c r="D23" s="135"/>
      <c r="E23" s="135"/>
    </row>
    <row r="24" spans="1:5" x14ac:dyDescent="0.25">
      <c r="A24" s="135"/>
      <c r="B24" s="135"/>
      <c r="C24" s="147"/>
      <c r="D24" s="135"/>
      <c r="E24" s="135"/>
    </row>
    <row r="25" spans="1:5" x14ac:dyDescent="0.25">
      <c r="A25" s="135"/>
      <c r="B25" s="135"/>
      <c r="C25" s="147"/>
      <c r="D25" s="135"/>
      <c r="E25" s="135"/>
    </row>
    <row r="26" spans="1:5" x14ac:dyDescent="0.25">
      <c r="A26" s="135"/>
      <c r="B26" s="135"/>
      <c r="C26" s="147"/>
      <c r="D26" s="135"/>
      <c r="E26" s="135"/>
    </row>
    <row r="27" spans="1:5" x14ac:dyDescent="0.25">
      <c r="A27" s="135"/>
      <c r="B27" s="135"/>
      <c r="C27" s="147"/>
      <c r="D27" s="135"/>
      <c r="E27" s="135"/>
    </row>
    <row r="28" spans="1:5" x14ac:dyDescent="0.25">
      <c r="A28" s="135"/>
      <c r="B28" s="135"/>
      <c r="C28" s="147"/>
      <c r="D28" s="135"/>
      <c r="E28" s="135"/>
    </row>
    <row r="29" spans="1:5" x14ac:dyDescent="0.25">
      <c r="A29" s="135"/>
      <c r="B29" s="135"/>
      <c r="C29" s="147"/>
      <c r="D29" s="135"/>
      <c r="E29" s="135"/>
    </row>
  </sheetData>
  <sheetProtection insertRows="0" deleteRows="0"/>
  <mergeCells count="4">
    <mergeCell ref="A4:A10"/>
    <mergeCell ref="A11:A16"/>
    <mergeCell ref="A3:B3"/>
    <mergeCell ref="A17:B17"/>
  </mergeCells>
  <phoneticPr fontId="48" type="noConversion"/>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zoomScaleNormal="100" workbookViewId="0">
      <pane ySplit="5" topLeftCell="A6" activePane="bottomLeft" state="frozenSplit"/>
      <selection activeCell="F131" sqref="F131"/>
      <selection pane="bottomLeft" activeCell="A2" sqref="A2:E2"/>
    </sheetView>
  </sheetViews>
  <sheetFormatPr defaultRowHeight="12.75" x14ac:dyDescent="0.25"/>
  <cols>
    <col min="1" max="1" width="60.42578125" style="541" customWidth="1"/>
    <col min="2" max="2" width="13.85546875" style="543" customWidth="1"/>
    <col min="3" max="3" width="9.140625" style="543"/>
    <col min="4" max="5" width="12.7109375" style="540" customWidth="1"/>
    <col min="6" max="16384" width="9.140625" style="152"/>
  </cols>
  <sheetData>
    <row r="1" spans="1:6" ht="15.75" x14ac:dyDescent="0.25">
      <c r="A1" s="1005" t="s">
        <v>1223</v>
      </c>
      <c r="B1" s="1005"/>
      <c r="C1" s="1005"/>
      <c r="D1" s="1005"/>
      <c r="E1" s="1005"/>
    </row>
    <row r="2" spans="1:6" ht="12.75" customHeight="1" thickBot="1" x14ac:dyDescent="0.3">
      <c r="A2" s="1025"/>
      <c r="B2" s="1025"/>
      <c r="C2" s="1025"/>
      <c r="D2" s="1025"/>
      <c r="E2" s="1025"/>
    </row>
    <row r="3" spans="1:6" ht="27.95" customHeight="1" thickBot="1" x14ac:dyDescent="0.3">
      <c r="A3" s="1033" t="s">
        <v>502</v>
      </c>
      <c r="B3" s="1034"/>
      <c r="C3" s="1034"/>
      <c r="D3" s="1034"/>
      <c r="E3" s="1035"/>
      <c r="F3" s="504"/>
    </row>
    <row r="4" spans="1:6" ht="15" customHeight="1" thickBot="1" x14ac:dyDescent="0.3">
      <c r="A4" s="1028" t="s">
        <v>283</v>
      </c>
      <c r="B4" s="1029"/>
      <c r="C4" s="1029"/>
      <c r="D4" s="1029"/>
      <c r="E4" s="1030"/>
    </row>
    <row r="5" spans="1:6" s="511" customFormat="1" ht="40.5" customHeight="1" thickBot="1" x14ac:dyDescent="0.3">
      <c r="A5" s="505" t="s">
        <v>503</v>
      </c>
      <c r="B5" s="506" t="s">
        <v>542</v>
      </c>
      <c r="C5" s="507" t="s">
        <v>504</v>
      </c>
      <c r="D5" s="508" t="s">
        <v>505</v>
      </c>
      <c r="E5" s="509" t="s">
        <v>506</v>
      </c>
      <c r="F5" s="510"/>
    </row>
    <row r="6" spans="1:6" s="511" customFormat="1" ht="12.75" customHeight="1" x14ac:dyDescent="0.25">
      <c r="A6" s="512" t="s">
        <v>15</v>
      </c>
      <c r="B6" s="1026"/>
      <c r="C6" s="1027"/>
      <c r="D6" s="513" t="s">
        <v>264</v>
      </c>
      <c r="E6" s="514" t="s">
        <v>185</v>
      </c>
      <c r="F6" s="515"/>
    </row>
    <row r="7" spans="1:6" x14ac:dyDescent="0.25">
      <c r="A7" s="516" t="s">
        <v>16</v>
      </c>
      <c r="B7" s="517" t="s">
        <v>17</v>
      </c>
      <c r="C7" s="518" t="s">
        <v>843</v>
      </c>
      <c r="D7" s="485">
        <f>SUM(D8:D11)</f>
        <v>94719.709999999992</v>
      </c>
      <c r="E7" s="486">
        <f>SUM(E8:E11)</f>
        <v>2660.82</v>
      </c>
      <c r="F7" s="519"/>
    </row>
    <row r="8" spans="1:6" x14ac:dyDescent="0.25">
      <c r="A8" s="520" t="s">
        <v>18</v>
      </c>
      <c r="B8" s="521">
        <v>501</v>
      </c>
      <c r="C8" s="522" t="s">
        <v>846</v>
      </c>
      <c r="D8" s="523">
        <v>65818.61</v>
      </c>
      <c r="E8" s="524">
        <v>2660.82</v>
      </c>
      <c r="F8" s="519"/>
    </row>
    <row r="9" spans="1:6" x14ac:dyDescent="0.25">
      <c r="A9" s="520" t="s">
        <v>19</v>
      </c>
      <c r="B9" s="521">
        <v>502</v>
      </c>
      <c r="C9" s="522" t="s">
        <v>849</v>
      </c>
      <c r="D9" s="523">
        <v>28901.010000000002</v>
      </c>
      <c r="E9" s="524">
        <v>0</v>
      </c>
      <c r="F9" s="519"/>
    </row>
    <row r="10" spans="1:6" x14ac:dyDescent="0.25">
      <c r="A10" s="520" t="s">
        <v>20</v>
      </c>
      <c r="B10" s="521">
        <v>503</v>
      </c>
      <c r="C10" s="522" t="s">
        <v>852</v>
      </c>
      <c r="D10" s="523">
        <v>0</v>
      </c>
      <c r="E10" s="524">
        <v>0</v>
      </c>
      <c r="F10" s="519"/>
    </row>
    <row r="11" spans="1:6" x14ac:dyDescent="0.25">
      <c r="A11" s="520" t="s">
        <v>21</v>
      </c>
      <c r="B11" s="521">
        <v>504</v>
      </c>
      <c r="C11" s="522" t="s">
        <v>855</v>
      </c>
      <c r="D11" s="523">
        <v>0.09</v>
      </c>
      <c r="E11" s="524">
        <v>0</v>
      </c>
      <c r="F11" s="519"/>
    </row>
    <row r="12" spans="1:6" x14ac:dyDescent="0.25">
      <c r="A12" s="520" t="s">
        <v>22</v>
      </c>
      <c r="B12" s="521" t="s">
        <v>23</v>
      </c>
      <c r="C12" s="522" t="s">
        <v>858</v>
      </c>
      <c r="D12" s="489">
        <f>SUM(D13:D16)</f>
        <v>55194.81</v>
      </c>
      <c r="E12" s="490">
        <f>SUM(E13:E16)</f>
        <v>3400.76</v>
      </c>
      <c r="F12" s="519"/>
    </row>
    <row r="13" spans="1:6" x14ac:dyDescent="0.25">
      <c r="A13" s="520" t="s">
        <v>24</v>
      </c>
      <c r="B13" s="521">
        <v>511</v>
      </c>
      <c r="C13" s="522" t="s">
        <v>861</v>
      </c>
      <c r="D13" s="523">
        <v>4739.2299999999996</v>
      </c>
      <c r="E13" s="524">
        <v>156.98999999999998</v>
      </c>
      <c r="F13" s="519"/>
    </row>
    <row r="14" spans="1:6" x14ac:dyDescent="0.25">
      <c r="A14" s="520" t="s">
        <v>25</v>
      </c>
      <c r="B14" s="521">
        <v>512</v>
      </c>
      <c r="C14" s="522" t="s">
        <v>864</v>
      </c>
      <c r="D14" s="523">
        <v>7026.55</v>
      </c>
      <c r="E14" s="524">
        <v>312.22000000000003</v>
      </c>
      <c r="F14" s="519"/>
    </row>
    <row r="15" spans="1:6" x14ac:dyDescent="0.25">
      <c r="A15" s="520" t="s">
        <v>28</v>
      </c>
      <c r="B15" s="521">
        <v>513</v>
      </c>
      <c r="C15" s="522" t="s">
        <v>867</v>
      </c>
      <c r="D15" s="523">
        <v>1121.3499999999999</v>
      </c>
      <c r="E15" s="524">
        <v>104.61</v>
      </c>
      <c r="F15" s="519"/>
    </row>
    <row r="16" spans="1:6" x14ac:dyDescent="0.25">
      <c r="A16" s="520" t="s">
        <v>29</v>
      </c>
      <c r="B16" s="521">
        <v>518</v>
      </c>
      <c r="C16" s="522" t="s">
        <v>870</v>
      </c>
      <c r="D16" s="523">
        <v>42307.68</v>
      </c>
      <c r="E16" s="524">
        <v>2826.94</v>
      </c>
      <c r="F16" s="519"/>
    </row>
    <row r="17" spans="1:6" x14ac:dyDescent="0.25">
      <c r="A17" s="520" t="s">
        <v>30</v>
      </c>
      <c r="B17" s="521" t="s">
        <v>31</v>
      </c>
      <c r="C17" s="522" t="s">
        <v>873</v>
      </c>
      <c r="D17" s="489">
        <f>SUM(D18:D22)</f>
        <v>286896.37</v>
      </c>
      <c r="E17" s="490">
        <f>SUM(E18:E22)</f>
        <v>5839.9000000000005</v>
      </c>
      <c r="F17" s="519"/>
    </row>
    <row r="18" spans="1:6" x14ac:dyDescent="0.25">
      <c r="A18" s="520" t="s">
        <v>32</v>
      </c>
      <c r="B18" s="521">
        <v>521</v>
      </c>
      <c r="C18" s="522" t="s">
        <v>876</v>
      </c>
      <c r="D18" s="523">
        <v>211278.14</v>
      </c>
      <c r="E18" s="524">
        <v>4381.6200000000008</v>
      </c>
      <c r="F18" s="519"/>
    </row>
    <row r="19" spans="1:6" x14ac:dyDescent="0.25">
      <c r="A19" s="520" t="s">
        <v>33</v>
      </c>
      <c r="B19" s="521">
        <v>524</v>
      </c>
      <c r="C19" s="522" t="s">
        <v>879</v>
      </c>
      <c r="D19" s="523">
        <v>70295.23000000001</v>
      </c>
      <c r="E19" s="524">
        <v>1458.28</v>
      </c>
      <c r="F19" s="519"/>
    </row>
    <row r="20" spans="1:6" x14ac:dyDescent="0.25">
      <c r="A20" s="520" t="s">
        <v>34</v>
      </c>
      <c r="B20" s="521">
        <v>525</v>
      </c>
      <c r="C20" s="522" t="s">
        <v>882</v>
      </c>
      <c r="D20" s="523">
        <v>0</v>
      </c>
      <c r="E20" s="524">
        <v>0</v>
      </c>
      <c r="F20" s="519"/>
    </row>
    <row r="21" spans="1:6" x14ac:dyDescent="0.25">
      <c r="A21" s="520" t="s">
        <v>35</v>
      </c>
      <c r="B21" s="521">
        <v>527</v>
      </c>
      <c r="C21" s="522" t="s">
        <v>885</v>
      </c>
      <c r="D21" s="523">
        <v>5009.04</v>
      </c>
      <c r="E21" s="524">
        <v>0</v>
      </c>
      <c r="F21" s="519"/>
    </row>
    <row r="22" spans="1:6" x14ac:dyDescent="0.25">
      <c r="A22" s="520" t="s">
        <v>36</v>
      </c>
      <c r="B22" s="521">
        <v>528</v>
      </c>
      <c r="C22" s="522" t="s">
        <v>888</v>
      </c>
      <c r="D22" s="523">
        <v>313.95999999999998</v>
      </c>
      <c r="E22" s="524">
        <v>0</v>
      </c>
      <c r="F22" s="519"/>
    </row>
    <row r="23" spans="1:6" x14ac:dyDescent="0.25">
      <c r="A23" s="520" t="s">
        <v>37</v>
      </c>
      <c r="B23" s="521" t="s">
        <v>38</v>
      </c>
      <c r="C23" s="522" t="s">
        <v>891</v>
      </c>
      <c r="D23" s="489">
        <f>SUM(D24:D26)</f>
        <v>469.08</v>
      </c>
      <c r="E23" s="490">
        <f>SUM(E24:E26)</f>
        <v>0</v>
      </c>
      <c r="F23" s="519"/>
    </row>
    <row r="24" spans="1:6" x14ac:dyDescent="0.25">
      <c r="A24" s="520" t="s">
        <v>39</v>
      </c>
      <c r="B24" s="521">
        <v>531</v>
      </c>
      <c r="C24" s="522" t="s">
        <v>894</v>
      </c>
      <c r="D24" s="523">
        <v>76.27</v>
      </c>
      <c r="E24" s="524">
        <v>0</v>
      </c>
      <c r="F24" s="519"/>
    </row>
    <row r="25" spans="1:6" x14ac:dyDescent="0.25">
      <c r="A25" s="520" t="s">
        <v>40</v>
      </c>
      <c r="B25" s="521">
        <v>532</v>
      </c>
      <c r="C25" s="522" t="s">
        <v>897</v>
      </c>
      <c r="D25" s="523">
        <v>0</v>
      </c>
      <c r="E25" s="524">
        <v>0</v>
      </c>
      <c r="F25" s="519"/>
    </row>
    <row r="26" spans="1:6" x14ac:dyDescent="0.25">
      <c r="A26" s="520" t="s">
        <v>41</v>
      </c>
      <c r="B26" s="521">
        <v>538</v>
      </c>
      <c r="C26" s="522" t="s">
        <v>899</v>
      </c>
      <c r="D26" s="523">
        <v>392.81</v>
      </c>
      <c r="E26" s="524">
        <v>0</v>
      </c>
      <c r="F26" s="519"/>
    </row>
    <row r="27" spans="1:6" x14ac:dyDescent="0.25">
      <c r="A27" s="520" t="s">
        <v>42</v>
      </c>
      <c r="B27" s="521" t="s">
        <v>44</v>
      </c>
      <c r="C27" s="522" t="s">
        <v>902</v>
      </c>
      <c r="D27" s="489">
        <f>SUM(D28:D35)</f>
        <v>63021.729999999996</v>
      </c>
      <c r="E27" s="490">
        <f>SUM(E28:E35)</f>
        <v>337.67000000000007</v>
      </c>
      <c r="F27" s="519"/>
    </row>
    <row r="28" spans="1:6" x14ac:dyDescent="0.25">
      <c r="A28" s="520" t="s">
        <v>45</v>
      </c>
      <c r="B28" s="521">
        <v>541</v>
      </c>
      <c r="C28" s="522" t="s">
        <v>905</v>
      </c>
      <c r="D28" s="523">
        <v>0</v>
      </c>
      <c r="E28" s="524">
        <v>0</v>
      </c>
      <c r="F28" s="519"/>
    </row>
    <row r="29" spans="1:6" x14ac:dyDescent="0.25">
      <c r="A29" s="520" t="s">
        <v>46</v>
      </c>
      <c r="B29" s="521">
        <v>542</v>
      </c>
      <c r="C29" s="522" t="s">
        <v>908</v>
      </c>
      <c r="D29" s="523">
        <v>146.74</v>
      </c>
      <c r="E29" s="524">
        <v>0</v>
      </c>
      <c r="F29" s="519"/>
    </row>
    <row r="30" spans="1:6" x14ac:dyDescent="0.25">
      <c r="A30" s="520" t="s">
        <v>47</v>
      </c>
      <c r="B30" s="521">
        <v>543</v>
      </c>
      <c r="C30" s="522" t="s">
        <v>911</v>
      </c>
      <c r="D30" s="523">
        <v>0</v>
      </c>
      <c r="E30" s="524">
        <v>0</v>
      </c>
      <c r="F30" s="519"/>
    </row>
    <row r="31" spans="1:6" x14ac:dyDescent="0.25">
      <c r="A31" s="520" t="s">
        <v>48</v>
      </c>
      <c r="B31" s="521">
        <v>544</v>
      </c>
      <c r="C31" s="522" t="s">
        <v>914</v>
      </c>
      <c r="D31" s="523">
        <v>0.09</v>
      </c>
      <c r="E31" s="524">
        <v>0</v>
      </c>
      <c r="F31" s="519"/>
    </row>
    <row r="32" spans="1:6" x14ac:dyDescent="0.25">
      <c r="A32" s="520" t="s">
        <v>49</v>
      </c>
      <c r="B32" s="521">
        <v>545</v>
      </c>
      <c r="C32" s="522" t="s">
        <v>917</v>
      </c>
      <c r="D32" s="523">
        <v>461.56</v>
      </c>
      <c r="E32" s="524">
        <v>5.05</v>
      </c>
      <c r="F32" s="519"/>
    </row>
    <row r="33" spans="1:6" x14ac:dyDescent="0.25">
      <c r="A33" s="520" t="s">
        <v>50</v>
      </c>
      <c r="B33" s="521">
        <v>546</v>
      </c>
      <c r="C33" s="522" t="s">
        <v>920</v>
      </c>
      <c r="D33" s="523">
        <v>217.25</v>
      </c>
      <c r="E33" s="524">
        <v>0</v>
      </c>
      <c r="F33" s="519"/>
    </row>
    <row r="34" spans="1:6" x14ac:dyDescent="0.25">
      <c r="A34" s="520" t="s">
        <v>51</v>
      </c>
      <c r="B34" s="521">
        <v>548</v>
      </c>
      <c r="C34" s="522" t="s">
        <v>922</v>
      </c>
      <c r="D34" s="523">
        <v>0.72</v>
      </c>
      <c r="E34" s="524">
        <v>0</v>
      </c>
      <c r="F34" s="519"/>
    </row>
    <row r="35" spans="1:6" x14ac:dyDescent="0.25">
      <c r="A35" s="520" t="s">
        <v>52</v>
      </c>
      <c r="B35" s="521">
        <v>549</v>
      </c>
      <c r="C35" s="522" t="s">
        <v>925</v>
      </c>
      <c r="D35" s="523">
        <v>62195.369999999995</v>
      </c>
      <c r="E35" s="524">
        <v>332.62000000000006</v>
      </c>
      <c r="F35" s="519"/>
    </row>
    <row r="36" spans="1:6" ht="12.75" customHeight="1" x14ac:dyDescent="0.25">
      <c r="A36" s="520" t="s">
        <v>387</v>
      </c>
      <c r="B36" s="521" t="s">
        <v>53</v>
      </c>
      <c r="C36" s="522" t="s">
        <v>929</v>
      </c>
      <c r="D36" s="489">
        <f>SUM(D37:D42)</f>
        <v>93472.45</v>
      </c>
      <c r="E36" s="490">
        <f>SUM(E37:E42)</f>
        <v>0</v>
      </c>
      <c r="F36" s="519"/>
    </row>
    <row r="37" spans="1:6" x14ac:dyDescent="0.25">
      <c r="A37" s="520" t="s">
        <v>388</v>
      </c>
      <c r="B37" s="521">
        <v>551</v>
      </c>
      <c r="C37" s="522" t="s">
        <v>932</v>
      </c>
      <c r="D37" s="523">
        <v>93278.06</v>
      </c>
      <c r="E37" s="524">
        <v>0</v>
      </c>
      <c r="F37" s="519"/>
    </row>
    <row r="38" spans="1:6" ht="12.75" customHeight="1" x14ac:dyDescent="0.25">
      <c r="A38" s="520" t="s">
        <v>389</v>
      </c>
      <c r="B38" s="521">
        <v>552</v>
      </c>
      <c r="C38" s="522" t="s">
        <v>935</v>
      </c>
      <c r="D38" s="523">
        <v>68.63</v>
      </c>
      <c r="E38" s="524">
        <v>0</v>
      </c>
      <c r="F38" s="519"/>
    </row>
    <row r="39" spans="1:6" x14ac:dyDescent="0.25">
      <c r="A39" s="520" t="s">
        <v>54</v>
      </c>
      <c r="B39" s="521">
        <v>553</v>
      </c>
      <c r="C39" s="522" t="s">
        <v>938</v>
      </c>
      <c r="D39" s="523">
        <v>0</v>
      </c>
      <c r="E39" s="524">
        <v>0</v>
      </c>
      <c r="F39" s="519"/>
    </row>
    <row r="40" spans="1:6" x14ac:dyDescent="0.25">
      <c r="A40" s="520" t="s">
        <v>55</v>
      </c>
      <c r="B40" s="521">
        <v>554</v>
      </c>
      <c r="C40" s="522" t="s">
        <v>941</v>
      </c>
      <c r="D40" s="523">
        <v>0</v>
      </c>
      <c r="E40" s="524">
        <v>0</v>
      </c>
      <c r="F40" s="519"/>
    </row>
    <row r="41" spans="1:6" x14ac:dyDescent="0.25">
      <c r="A41" s="520" t="s">
        <v>56</v>
      </c>
      <c r="B41" s="521">
        <v>556</v>
      </c>
      <c r="C41" s="522" t="s">
        <v>944</v>
      </c>
      <c r="D41" s="523">
        <v>0</v>
      </c>
      <c r="E41" s="524">
        <v>0</v>
      </c>
      <c r="F41" s="519"/>
    </row>
    <row r="42" spans="1:6" x14ac:dyDescent="0.25">
      <c r="A42" s="520" t="s">
        <v>57</v>
      </c>
      <c r="B42" s="521">
        <v>559</v>
      </c>
      <c r="C42" s="522" t="s">
        <v>947</v>
      </c>
      <c r="D42" s="523">
        <v>125.76</v>
      </c>
      <c r="E42" s="524">
        <v>0</v>
      </c>
      <c r="F42" s="519"/>
    </row>
    <row r="43" spans="1:6" x14ac:dyDescent="0.25">
      <c r="A43" s="520" t="s">
        <v>58</v>
      </c>
      <c r="B43" s="521" t="s">
        <v>59</v>
      </c>
      <c r="C43" s="522" t="s">
        <v>950</v>
      </c>
      <c r="D43" s="489">
        <f>SUM(D44:D45)</f>
        <v>602.05999999999995</v>
      </c>
      <c r="E43" s="490">
        <f>SUM(E44:E45)</f>
        <v>0</v>
      </c>
      <c r="F43" s="519"/>
    </row>
    <row r="44" spans="1:6" x14ac:dyDescent="0.25">
      <c r="A44" s="520" t="s">
        <v>390</v>
      </c>
      <c r="B44" s="521">
        <v>581</v>
      </c>
      <c r="C44" s="522" t="s">
        <v>953</v>
      </c>
      <c r="D44" s="523">
        <v>0</v>
      </c>
      <c r="E44" s="524">
        <v>0</v>
      </c>
      <c r="F44" s="519"/>
    </row>
    <row r="45" spans="1:6" x14ac:dyDescent="0.25">
      <c r="A45" s="520" t="s">
        <v>60</v>
      </c>
      <c r="B45" s="521">
        <v>582</v>
      </c>
      <c r="C45" s="522" t="s">
        <v>955</v>
      </c>
      <c r="D45" s="523">
        <v>602.05999999999995</v>
      </c>
      <c r="E45" s="524">
        <v>0</v>
      </c>
      <c r="F45" s="519"/>
    </row>
    <row r="46" spans="1:6" x14ac:dyDescent="0.25">
      <c r="A46" s="520" t="s">
        <v>61</v>
      </c>
      <c r="B46" s="521" t="s">
        <v>62</v>
      </c>
      <c r="C46" s="522" t="s">
        <v>957</v>
      </c>
      <c r="D46" s="489">
        <f>D47</f>
        <v>0</v>
      </c>
      <c r="E46" s="490">
        <f>E47</f>
        <v>0</v>
      </c>
      <c r="F46" s="519"/>
    </row>
    <row r="47" spans="1:6" x14ac:dyDescent="0.25">
      <c r="A47" s="520" t="s">
        <v>63</v>
      </c>
      <c r="B47" s="521">
        <v>595</v>
      </c>
      <c r="C47" s="522" t="s">
        <v>960</v>
      </c>
      <c r="D47" s="523">
        <v>0</v>
      </c>
      <c r="E47" s="524">
        <v>0</v>
      </c>
      <c r="F47" s="519"/>
    </row>
    <row r="48" spans="1:6" ht="23.25" customHeight="1" thickBot="1" x14ac:dyDescent="0.3">
      <c r="A48" s="525" t="s">
        <v>64</v>
      </c>
      <c r="B48" s="526" t="s">
        <v>65</v>
      </c>
      <c r="C48" s="527" t="s">
        <v>965</v>
      </c>
      <c r="D48" s="491">
        <f>D7+D12+D17+D23+D27+D36+D43+D46</f>
        <v>594376.21000000008</v>
      </c>
      <c r="E48" s="492">
        <f>E7+E12+E17+E23+E27+E36+E43+E46</f>
        <v>12239.15</v>
      </c>
      <c r="F48" s="519"/>
    </row>
    <row r="49" spans="1:6" ht="12.75" customHeight="1" thickBot="1" x14ac:dyDescent="0.3">
      <c r="A49" s="1036" t="s">
        <v>66</v>
      </c>
      <c r="B49" s="1037"/>
      <c r="C49" s="1037"/>
      <c r="D49" s="1037"/>
      <c r="E49" s="1038"/>
      <c r="F49" s="510"/>
    </row>
    <row r="50" spans="1:6" x14ac:dyDescent="0.25">
      <c r="A50" s="516" t="s">
        <v>67</v>
      </c>
      <c r="B50" s="528" t="s">
        <v>68</v>
      </c>
      <c r="C50" s="518" t="s">
        <v>968</v>
      </c>
      <c r="D50" s="485">
        <f>SUM(D51:D53)</f>
        <v>68320.58</v>
      </c>
      <c r="E50" s="486">
        <f>SUM(E51:E53)</f>
        <v>10550.289999999999</v>
      </c>
      <c r="F50" s="519"/>
    </row>
    <row r="51" spans="1:6" x14ac:dyDescent="0.25">
      <c r="A51" s="520" t="s">
        <v>69</v>
      </c>
      <c r="B51" s="529">
        <v>601</v>
      </c>
      <c r="C51" s="522" t="s">
        <v>971</v>
      </c>
      <c r="D51" s="523">
        <v>0</v>
      </c>
      <c r="E51" s="524">
        <v>0</v>
      </c>
      <c r="F51" s="519"/>
    </row>
    <row r="52" spans="1:6" x14ac:dyDescent="0.25">
      <c r="A52" s="520" t="s">
        <v>70</v>
      </c>
      <c r="B52" s="529">
        <v>602</v>
      </c>
      <c r="C52" s="522" t="s">
        <v>974</v>
      </c>
      <c r="D52" s="523">
        <v>68320.58</v>
      </c>
      <c r="E52" s="524">
        <v>10550.289999999999</v>
      </c>
      <c r="F52" s="519"/>
    </row>
    <row r="53" spans="1:6" x14ac:dyDescent="0.25">
      <c r="A53" s="520" t="s">
        <v>71</v>
      </c>
      <c r="B53" s="529">
        <v>604</v>
      </c>
      <c r="C53" s="522" t="s">
        <v>982</v>
      </c>
      <c r="D53" s="523">
        <v>0</v>
      </c>
      <c r="E53" s="524">
        <v>0</v>
      </c>
      <c r="F53" s="519"/>
    </row>
    <row r="54" spans="1:6" x14ac:dyDescent="0.25">
      <c r="A54" s="520" t="s">
        <v>72</v>
      </c>
      <c r="B54" s="529" t="s">
        <v>73</v>
      </c>
      <c r="C54" s="522" t="s">
        <v>985</v>
      </c>
      <c r="D54" s="489">
        <f>SUM(D55:D58)</f>
        <v>0</v>
      </c>
      <c r="E54" s="490">
        <f>SUM(E55:E58)</f>
        <v>0</v>
      </c>
      <c r="F54" s="519"/>
    </row>
    <row r="55" spans="1:6" x14ac:dyDescent="0.25">
      <c r="A55" s="520" t="s">
        <v>74</v>
      </c>
      <c r="B55" s="529">
        <v>611</v>
      </c>
      <c r="C55" s="522" t="s">
        <v>988</v>
      </c>
      <c r="D55" s="523">
        <v>0</v>
      </c>
      <c r="E55" s="524">
        <v>0</v>
      </c>
      <c r="F55" s="519"/>
    </row>
    <row r="56" spans="1:6" x14ac:dyDescent="0.25">
      <c r="A56" s="520" t="s">
        <v>75</v>
      </c>
      <c r="B56" s="529">
        <v>612</v>
      </c>
      <c r="C56" s="522" t="s">
        <v>991</v>
      </c>
      <c r="D56" s="523">
        <v>0</v>
      </c>
      <c r="E56" s="524">
        <v>0</v>
      </c>
      <c r="F56" s="519"/>
    </row>
    <row r="57" spans="1:6" x14ac:dyDescent="0.25">
      <c r="A57" s="520" t="s">
        <v>76</v>
      </c>
      <c r="B57" s="529">
        <v>613</v>
      </c>
      <c r="C57" s="522" t="s">
        <v>994</v>
      </c>
      <c r="D57" s="523">
        <v>0</v>
      </c>
      <c r="E57" s="524">
        <v>0</v>
      </c>
      <c r="F57" s="519"/>
    </row>
    <row r="58" spans="1:6" x14ac:dyDescent="0.25">
      <c r="A58" s="520" t="s">
        <v>77</v>
      </c>
      <c r="B58" s="529">
        <v>614</v>
      </c>
      <c r="C58" s="522" t="s">
        <v>997</v>
      </c>
      <c r="D58" s="523">
        <v>0</v>
      </c>
      <c r="E58" s="524">
        <v>0</v>
      </c>
      <c r="F58" s="519"/>
    </row>
    <row r="59" spans="1:6" x14ac:dyDescent="0.25">
      <c r="A59" s="520" t="s">
        <v>120</v>
      </c>
      <c r="B59" s="529" t="s">
        <v>121</v>
      </c>
      <c r="C59" s="522" t="s">
        <v>1000</v>
      </c>
      <c r="D59" s="489">
        <f>SUM(D60:D63)</f>
        <v>0</v>
      </c>
      <c r="E59" s="490">
        <f>SUM(E60:E63)</f>
        <v>0</v>
      </c>
      <c r="F59" s="519"/>
    </row>
    <row r="60" spans="1:6" x14ac:dyDescent="0.25">
      <c r="A60" s="520" t="s">
        <v>122</v>
      </c>
      <c r="B60" s="529">
        <v>621</v>
      </c>
      <c r="C60" s="522" t="s">
        <v>1003</v>
      </c>
      <c r="D60" s="523">
        <v>0</v>
      </c>
      <c r="E60" s="524">
        <v>0</v>
      </c>
      <c r="F60" s="519"/>
    </row>
    <row r="61" spans="1:6" x14ac:dyDescent="0.25">
      <c r="A61" s="520" t="s">
        <v>123</v>
      </c>
      <c r="B61" s="529">
        <v>622</v>
      </c>
      <c r="C61" s="522" t="s">
        <v>1006</v>
      </c>
      <c r="D61" s="523">
        <v>0</v>
      </c>
      <c r="E61" s="524">
        <v>0</v>
      </c>
      <c r="F61" s="519"/>
    </row>
    <row r="62" spans="1:6" x14ac:dyDescent="0.25">
      <c r="A62" s="520" t="s">
        <v>124</v>
      </c>
      <c r="B62" s="529">
        <v>623</v>
      </c>
      <c r="C62" s="522" t="s">
        <v>1009</v>
      </c>
      <c r="D62" s="523">
        <v>0</v>
      </c>
      <c r="E62" s="524">
        <v>0</v>
      </c>
      <c r="F62" s="519"/>
    </row>
    <row r="63" spans="1:6" x14ac:dyDescent="0.25">
      <c r="A63" s="520" t="s">
        <v>125</v>
      </c>
      <c r="B63" s="529">
        <v>624</v>
      </c>
      <c r="C63" s="522" t="s">
        <v>1011</v>
      </c>
      <c r="D63" s="523">
        <v>0</v>
      </c>
      <c r="E63" s="524">
        <v>0</v>
      </c>
      <c r="F63" s="519"/>
    </row>
    <row r="64" spans="1:6" x14ac:dyDescent="0.25">
      <c r="A64" s="520" t="s">
        <v>126</v>
      </c>
      <c r="B64" s="529" t="s">
        <v>127</v>
      </c>
      <c r="C64" s="522" t="s">
        <v>1014</v>
      </c>
      <c r="D64" s="489">
        <f>SUM(D65:D71)</f>
        <v>149851.93</v>
      </c>
      <c r="E64" s="490">
        <f>SUM(E65:E71)</f>
        <v>3247.3300000000004</v>
      </c>
      <c r="F64" s="519"/>
    </row>
    <row r="65" spans="1:6" x14ac:dyDescent="0.25">
      <c r="A65" s="520" t="s">
        <v>128</v>
      </c>
      <c r="B65" s="529">
        <v>641</v>
      </c>
      <c r="C65" s="522" t="s">
        <v>1017</v>
      </c>
      <c r="D65" s="523">
        <v>0</v>
      </c>
      <c r="E65" s="524">
        <v>0</v>
      </c>
      <c r="F65" s="519"/>
    </row>
    <row r="66" spans="1:6" x14ac:dyDescent="0.25">
      <c r="A66" s="520" t="s">
        <v>129</v>
      </c>
      <c r="B66" s="529">
        <v>642</v>
      </c>
      <c r="C66" s="522" t="s">
        <v>1019</v>
      </c>
      <c r="D66" s="523">
        <v>0</v>
      </c>
      <c r="E66" s="524">
        <v>0</v>
      </c>
      <c r="F66" s="519"/>
    </row>
    <row r="67" spans="1:6" x14ac:dyDescent="0.25">
      <c r="A67" s="520" t="s">
        <v>130</v>
      </c>
      <c r="B67" s="529">
        <v>643</v>
      </c>
      <c r="C67" s="522" t="s">
        <v>1022</v>
      </c>
      <c r="D67" s="523">
        <v>0.6</v>
      </c>
      <c r="E67" s="524">
        <v>0</v>
      </c>
      <c r="F67" s="519"/>
    </row>
    <row r="68" spans="1:6" x14ac:dyDescent="0.25">
      <c r="A68" s="520" t="s">
        <v>131</v>
      </c>
      <c r="B68" s="529">
        <v>644</v>
      </c>
      <c r="C68" s="522" t="s">
        <v>1025</v>
      </c>
      <c r="D68" s="523">
        <v>811.09</v>
      </c>
      <c r="E68" s="524">
        <v>0</v>
      </c>
      <c r="F68" s="519"/>
    </row>
    <row r="69" spans="1:6" x14ac:dyDescent="0.25">
      <c r="A69" s="520" t="s">
        <v>132</v>
      </c>
      <c r="B69" s="529">
        <v>645</v>
      </c>
      <c r="C69" s="522" t="s">
        <v>1028</v>
      </c>
      <c r="D69" s="523">
        <v>210.69</v>
      </c>
      <c r="E69" s="524">
        <v>1.47</v>
      </c>
      <c r="F69" s="519"/>
    </row>
    <row r="70" spans="1:6" x14ac:dyDescent="0.25">
      <c r="A70" s="520" t="s">
        <v>133</v>
      </c>
      <c r="B70" s="529">
        <v>648</v>
      </c>
      <c r="C70" s="522" t="s">
        <v>1031</v>
      </c>
      <c r="D70" s="523">
        <v>8518.48</v>
      </c>
      <c r="E70" s="524">
        <v>104.2</v>
      </c>
      <c r="F70" s="519"/>
    </row>
    <row r="71" spans="1:6" x14ac:dyDescent="0.25">
      <c r="A71" s="520" t="s">
        <v>134</v>
      </c>
      <c r="B71" s="529">
        <v>649</v>
      </c>
      <c r="C71" s="522" t="s">
        <v>1033</v>
      </c>
      <c r="D71" s="523">
        <v>140311.06999999998</v>
      </c>
      <c r="E71" s="524">
        <v>3141.6600000000003</v>
      </c>
      <c r="F71" s="519"/>
    </row>
    <row r="72" spans="1:6" ht="12.75" customHeight="1" x14ac:dyDescent="0.25">
      <c r="A72" s="520" t="s">
        <v>391</v>
      </c>
      <c r="B72" s="529" t="s">
        <v>135</v>
      </c>
      <c r="C72" s="522" t="s">
        <v>1035</v>
      </c>
      <c r="D72" s="489">
        <f>SUM(D73:D79)</f>
        <v>347.87</v>
      </c>
      <c r="E72" s="490">
        <f>SUM(E73:E79)</f>
        <v>0</v>
      </c>
      <c r="F72" s="519"/>
    </row>
    <row r="73" spans="1:6" x14ac:dyDescent="0.25">
      <c r="A73" s="520" t="s">
        <v>392</v>
      </c>
      <c r="B73" s="529">
        <v>652</v>
      </c>
      <c r="C73" s="522" t="s">
        <v>1038</v>
      </c>
      <c r="D73" s="523">
        <v>347</v>
      </c>
      <c r="E73" s="524">
        <v>0</v>
      </c>
      <c r="F73" s="519"/>
    </row>
    <row r="74" spans="1:6" x14ac:dyDescent="0.25">
      <c r="A74" s="520" t="s">
        <v>136</v>
      </c>
      <c r="B74" s="529">
        <v>653</v>
      </c>
      <c r="C74" s="522" t="s">
        <v>1040</v>
      </c>
      <c r="D74" s="523">
        <v>0</v>
      </c>
      <c r="E74" s="524">
        <v>0</v>
      </c>
      <c r="F74" s="519"/>
    </row>
    <row r="75" spans="1:6" x14ac:dyDescent="0.25">
      <c r="A75" s="520" t="s">
        <v>137</v>
      </c>
      <c r="B75" s="529">
        <v>654</v>
      </c>
      <c r="C75" s="522" t="s">
        <v>1042</v>
      </c>
      <c r="D75" s="523">
        <v>0.87</v>
      </c>
      <c r="E75" s="524">
        <v>0</v>
      </c>
      <c r="F75" s="519"/>
    </row>
    <row r="76" spans="1:6" x14ac:dyDescent="0.25">
      <c r="A76" s="520" t="s">
        <v>138</v>
      </c>
      <c r="B76" s="529">
        <v>655</v>
      </c>
      <c r="C76" s="522" t="s">
        <v>1045</v>
      </c>
      <c r="D76" s="523">
        <v>0</v>
      </c>
      <c r="E76" s="524">
        <v>0</v>
      </c>
      <c r="F76" s="519"/>
    </row>
    <row r="77" spans="1:6" x14ac:dyDescent="0.25">
      <c r="A77" s="520" t="s">
        <v>140</v>
      </c>
      <c r="B77" s="529">
        <v>656</v>
      </c>
      <c r="C77" s="522" t="s">
        <v>1048</v>
      </c>
      <c r="D77" s="523">
        <v>0</v>
      </c>
      <c r="E77" s="524">
        <v>0</v>
      </c>
      <c r="F77" s="519"/>
    </row>
    <row r="78" spans="1:6" x14ac:dyDescent="0.25">
      <c r="A78" s="520" t="s">
        <v>141</v>
      </c>
      <c r="B78" s="529">
        <v>657</v>
      </c>
      <c r="C78" s="522" t="s">
        <v>1051</v>
      </c>
      <c r="D78" s="523">
        <v>0</v>
      </c>
      <c r="E78" s="524">
        <v>0</v>
      </c>
      <c r="F78" s="519"/>
    </row>
    <row r="79" spans="1:6" x14ac:dyDescent="0.25">
      <c r="A79" s="520" t="s">
        <v>142</v>
      </c>
      <c r="B79" s="529">
        <v>659</v>
      </c>
      <c r="C79" s="522" t="s">
        <v>1054</v>
      </c>
      <c r="D79" s="523">
        <v>0</v>
      </c>
      <c r="E79" s="524">
        <v>0</v>
      </c>
      <c r="F79" s="519"/>
    </row>
    <row r="80" spans="1:6" x14ac:dyDescent="0.25">
      <c r="A80" s="520" t="s">
        <v>143</v>
      </c>
      <c r="B80" s="529" t="s">
        <v>144</v>
      </c>
      <c r="C80" s="522" t="s">
        <v>1057</v>
      </c>
      <c r="D80" s="489">
        <f>SUM(D81:D83)</f>
        <v>70</v>
      </c>
      <c r="E80" s="490">
        <f>SUM(E81:E83)</f>
        <v>0</v>
      </c>
      <c r="F80" s="519"/>
    </row>
    <row r="81" spans="1:6" x14ac:dyDescent="0.25">
      <c r="A81" s="520" t="s">
        <v>145</v>
      </c>
      <c r="B81" s="529">
        <v>681</v>
      </c>
      <c r="C81" s="522" t="s">
        <v>1060</v>
      </c>
      <c r="D81" s="523">
        <v>0</v>
      </c>
      <c r="E81" s="524">
        <v>0</v>
      </c>
      <c r="F81" s="519"/>
    </row>
    <row r="82" spans="1:6" x14ac:dyDescent="0.25">
      <c r="A82" s="520" t="s">
        <v>146</v>
      </c>
      <c r="B82" s="529">
        <v>682</v>
      </c>
      <c r="C82" s="522" t="s">
        <v>1063</v>
      </c>
      <c r="D82" s="523">
        <v>70</v>
      </c>
      <c r="E82" s="524">
        <v>0</v>
      </c>
      <c r="F82" s="519"/>
    </row>
    <row r="83" spans="1:6" x14ac:dyDescent="0.25">
      <c r="A83" s="520" t="s">
        <v>147</v>
      </c>
      <c r="B83" s="529">
        <v>684</v>
      </c>
      <c r="C83" s="522" t="s">
        <v>1066</v>
      </c>
      <c r="D83" s="523">
        <v>0</v>
      </c>
      <c r="E83" s="524">
        <v>0</v>
      </c>
      <c r="F83" s="519"/>
    </row>
    <row r="84" spans="1:6" x14ac:dyDescent="0.25">
      <c r="A84" s="520" t="s">
        <v>148</v>
      </c>
      <c r="B84" s="529" t="s">
        <v>149</v>
      </c>
      <c r="C84" s="522" t="s">
        <v>1069</v>
      </c>
      <c r="D84" s="489">
        <f>D85</f>
        <v>382917.55</v>
      </c>
      <c r="E84" s="490">
        <f>E85</f>
        <v>0</v>
      </c>
      <c r="F84" s="519"/>
    </row>
    <row r="85" spans="1:6" x14ac:dyDescent="0.25">
      <c r="A85" s="520" t="s">
        <v>150</v>
      </c>
      <c r="B85" s="529">
        <v>691</v>
      </c>
      <c r="C85" s="522" t="s">
        <v>1072</v>
      </c>
      <c r="D85" s="523">
        <v>382917.55</v>
      </c>
      <c r="E85" s="524">
        <v>0</v>
      </c>
      <c r="F85" s="519"/>
    </row>
    <row r="86" spans="1:6" ht="25.5" x14ac:dyDescent="0.25">
      <c r="A86" s="520" t="s">
        <v>151</v>
      </c>
      <c r="B86" s="530" t="s">
        <v>335</v>
      </c>
      <c r="C86" s="522" t="s">
        <v>1075</v>
      </c>
      <c r="D86" s="489">
        <f>D50+D54+D59+D64+D72+D80+D84</f>
        <v>601507.92999999993</v>
      </c>
      <c r="E86" s="490">
        <f>E50+E54+E59+E64+E72+E80+E84</f>
        <v>13797.619999999999</v>
      </c>
      <c r="F86" s="519"/>
    </row>
    <row r="87" spans="1:6" x14ac:dyDescent="0.25">
      <c r="A87" s="531" t="s">
        <v>152</v>
      </c>
      <c r="B87" s="529" t="s">
        <v>153</v>
      </c>
      <c r="C87" s="522" t="s">
        <v>1078</v>
      </c>
      <c r="D87" s="489">
        <f>D86-D48</f>
        <v>7131.7199999998556</v>
      </c>
      <c r="E87" s="490">
        <f>E86-E48</f>
        <v>1558.4699999999993</v>
      </c>
      <c r="F87" s="519"/>
    </row>
    <row r="88" spans="1:6" x14ac:dyDescent="0.25">
      <c r="A88" s="520" t="s">
        <v>154</v>
      </c>
      <c r="B88" s="529">
        <v>591</v>
      </c>
      <c r="C88" s="522" t="s">
        <v>1081</v>
      </c>
      <c r="D88" s="523">
        <v>0</v>
      </c>
      <c r="E88" s="524">
        <v>0</v>
      </c>
      <c r="F88" s="519"/>
    </row>
    <row r="89" spans="1:6" x14ac:dyDescent="0.25">
      <c r="A89" s="531" t="s">
        <v>155</v>
      </c>
      <c r="B89" s="529" t="s">
        <v>156</v>
      </c>
      <c r="C89" s="522" t="s">
        <v>1084</v>
      </c>
      <c r="D89" s="523">
        <f>D87-D88</f>
        <v>7131.7199999998556</v>
      </c>
      <c r="E89" s="524">
        <f>E87-E88</f>
        <v>1558.4699999999993</v>
      </c>
      <c r="F89" s="519"/>
    </row>
    <row r="90" spans="1:6" ht="24" customHeight="1" x14ac:dyDescent="0.25">
      <c r="A90" s="1041"/>
      <c r="B90" s="1042"/>
      <c r="C90" s="1043"/>
      <c r="D90" s="1039" t="s">
        <v>402</v>
      </c>
      <c r="E90" s="1040"/>
      <c r="F90" s="504"/>
    </row>
    <row r="91" spans="1:6" ht="12.75" customHeight="1" x14ac:dyDescent="0.25">
      <c r="A91" s="532" t="s">
        <v>157</v>
      </c>
      <c r="B91" s="533" t="s">
        <v>265</v>
      </c>
      <c r="C91" s="534" t="s">
        <v>1087</v>
      </c>
      <c r="D91" s="1044">
        <f>+D87+E87</f>
        <v>8690.189999999855</v>
      </c>
      <c r="E91" s="1045"/>
    </row>
    <row r="92" spans="1:6" ht="12.75" customHeight="1" thickBot="1" x14ac:dyDescent="0.3">
      <c r="A92" s="535" t="s">
        <v>158</v>
      </c>
      <c r="B92" s="536" t="s">
        <v>266</v>
      </c>
      <c r="C92" s="537" t="s">
        <v>1090</v>
      </c>
      <c r="D92" s="1031">
        <f>+D89+E89</f>
        <v>8690.189999999855</v>
      </c>
      <c r="E92" s="1032"/>
    </row>
    <row r="93" spans="1:6" ht="12.75" customHeight="1" x14ac:dyDescent="0.25">
      <c r="A93" s="538"/>
      <c r="B93" s="539"/>
      <c r="C93" s="539"/>
    </row>
    <row r="94" spans="1:6" ht="12.75" customHeight="1" x14ac:dyDescent="0.25">
      <c r="A94" s="541" t="s">
        <v>311</v>
      </c>
      <c r="B94" s="539"/>
      <c r="C94" s="539"/>
    </row>
    <row r="95" spans="1:6" ht="12.75" customHeight="1" x14ac:dyDescent="0.25">
      <c r="A95" s="152" t="s">
        <v>79</v>
      </c>
      <c r="B95" s="539"/>
      <c r="C95" s="539"/>
    </row>
    <row r="96" spans="1:6" x14ac:dyDescent="0.25">
      <c r="A96" s="152" t="s">
        <v>507</v>
      </c>
      <c r="B96" s="542"/>
      <c r="C96" s="542"/>
    </row>
    <row r="97" spans="1:3" x14ac:dyDescent="0.25">
      <c r="A97" s="152" t="s">
        <v>333</v>
      </c>
      <c r="B97" s="542"/>
      <c r="C97" s="542"/>
    </row>
    <row r="98" spans="1:3" x14ac:dyDescent="0.25">
      <c r="A98" s="152" t="s">
        <v>540</v>
      </c>
    </row>
  </sheetData>
  <mergeCells count="10">
    <mergeCell ref="A1:E1"/>
    <mergeCell ref="A2:E2"/>
    <mergeCell ref="B6:C6"/>
    <mergeCell ref="A4:E4"/>
    <mergeCell ref="D92:E92"/>
    <mergeCell ref="A3:E3"/>
    <mergeCell ref="A49:E49"/>
    <mergeCell ref="D90:E90"/>
    <mergeCell ref="A90:C90"/>
    <mergeCell ref="D91:E91"/>
  </mergeCells>
  <phoneticPr fontId="15" type="noConversion"/>
  <pageMargins left="0.70866141732283472" right="0" top="0.39370078740157483" bottom="0.39370078740157483" header="0.51181102362204722" footer="0.51181102362204722"/>
  <pageSetup paperSize="9" scale="80" orientation="portrait" r:id="rId1"/>
  <headerFooter alignWithMargins="0"/>
  <rowBreaks count="1" manualBreakCount="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zoomScaleNormal="100" workbookViewId="0">
      <pane ySplit="5" topLeftCell="A6" activePane="bottomLeft" state="frozenSplit"/>
      <selection activeCell="F131" sqref="F131"/>
      <selection pane="bottomLeft" activeCell="A2" sqref="A2:E2"/>
    </sheetView>
  </sheetViews>
  <sheetFormatPr defaultRowHeight="12.75" x14ac:dyDescent="0.25"/>
  <cols>
    <col min="1" max="1" width="60.42578125" style="541" customWidth="1"/>
    <col min="2" max="2" width="13.85546875" style="543" customWidth="1"/>
    <col min="3" max="3" width="9.140625" style="543"/>
    <col min="4" max="5" width="12.7109375" style="540" customWidth="1"/>
    <col min="6" max="16384" width="9.140625" style="152"/>
  </cols>
  <sheetData>
    <row r="1" spans="1:6" ht="15.75" x14ac:dyDescent="0.25">
      <c r="A1" s="1005" t="s">
        <v>1224</v>
      </c>
      <c r="B1" s="1005"/>
      <c r="C1" s="1005"/>
      <c r="D1" s="1005"/>
      <c r="E1" s="1005"/>
    </row>
    <row r="2" spans="1:6" ht="12.75" customHeight="1" thickBot="1" x14ac:dyDescent="0.3">
      <c r="A2" s="1025"/>
      <c r="B2" s="1025"/>
      <c r="C2" s="1025"/>
      <c r="D2" s="1025"/>
      <c r="E2" s="1025"/>
    </row>
    <row r="3" spans="1:6" ht="27.95" customHeight="1" thickBot="1" x14ac:dyDescent="0.3">
      <c r="A3" s="1033" t="s">
        <v>502</v>
      </c>
      <c r="B3" s="1034"/>
      <c r="C3" s="1034"/>
      <c r="D3" s="1034"/>
      <c r="E3" s="1035"/>
      <c r="F3" s="504"/>
    </row>
    <row r="4" spans="1:6" ht="15" customHeight="1" thickBot="1" x14ac:dyDescent="0.3">
      <c r="A4" s="1028" t="s">
        <v>283</v>
      </c>
      <c r="B4" s="1029"/>
      <c r="C4" s="1029"/>
      <c r="D4" s="1029"/>
      <c r="E4" s="1030"/>
    </row>
    <row r="5" spans="1:6" s="511" customFormat="1" ht="40.5" customHeight="1" thickBot="1" x14ac:dyDescent="0.3">
      <c r="A5" s="505" t="s">
        <v>503</v>
      </c>
      <c r="B5" s="506" t="s">
        <v>542</v>
      </c>
      <c r="C5" s="507" t="s">
        <v>504</v>
      </c>
      <c r="D5" s="508" t="s">
        <v>505</v>
      </c>
      <c r="E5" s="509" t="s">
        <v>506</v>
      </c>
      <c r="F5" s="510"/>
    </row>
    <row r="6" spans="1:6" s="511" customFormat="1" ht="12.75" customHeight="1" x14ac:dyDescent="0.25">
      <c r="A6" s="512" t="s">
        <v>15</v>
      </c>
      <c r="B6" s="1026"/>
      <c r="C6" s="1027"/>
      <c r="D6" s="513" t="s">
        <v>264</v>
      </c>
      <c r="E6" s="514" t="s">
        <v>185</v>
      </c>
      <c r="F6" s="515"/>
    </row>
    <row r="7" spans="1:6" x14ac:dyDescent="0.25">
      <c r="A7" s="516" t="s">
        <v>16</v>
      </c>
      <c r="B7" s="517" t="s">
        <v>17</v>
      </c>
      <c r="C7" s="518" t="s">
        <v>843</v>
      </c>
      <c r="D7" s="485">
        <f>SUM(D8:D11)</f>
        <v>3604.1099999999997</v>
      </c>
      <c r="E7" s="486">
        <f>SUM(E8:E11)</f>
        <v>507.87</v>
      </c>
      <c r="F7" s="519"/>
    </row>
    <row r="8" spans="1:6" x14ac:dyDescent="0.25">
      <c r="A8" s="520" t="s">
        <v>18</v>
      </c>
      <c r="B8" s="521">
        <v>501</v>
      </c>
      <c r="C8" s="522" t="s">
        <v>846</v>
      </c>
      <c r="D8" s="523">
        <v>1029.24</v>
      </c>
      <c r="E8" s="524">
        <v>355.71</v>
      </c>
      <c r="F8" s="519"/>
    </row>
    <row r="9" spans="1:6" x14ac:dyDescent="0.25">
      <c r="A9" s="520" t="s">
        <v>19</v>
      </c>
      <c r="B9" s="521">
        <v>502</v>
      </c>
      <c r="C9" s="522" t="s">
        <v>849</v>
      </c>
      <c r="D9" s="523">
        <v>2574.87</v>
      </c>
      <c r="E9" s="524">
        <v>152.16</v>
      </c>
      <c r="F9" s="519"/>
    </row>
    <row r="10" spans="1:6" x14ac:dyDescent="0.25">
      <c r="A10" s="520" t="s">
        <v>20</v>
      </c>
      <c r="B10" s="521">
        <v>503</v>
      </c>
      <c r="C10" s="522" t="s">
        <v>852</v>
      </c>
      <c r="D10" s="523">
        <v>0</v>
      </c>
      <c r="E10" s="524">
        <v>0</v>
      </c>
      <c r="F10" s="519"/>
    </row>
    <row r="11" spans="1:6" x14ac:dyDescent="0.25">
      <c r="A11" s="520" t="s">
        <v>21</v>
      </c>
      <c r="B11" s="521">
        <v>504</v>
      </c>
      <c r="C11" s="522" t="s">
        <v>855</v>
      </c>
      <c r="D11" s="523">
        <v>0</v>
      </c>
      <c r="E11" s="524">
        <v>0</v>
      </c>
      <c r="F11" s="519"/>
    </row>
    <row r="12" spans="1:6" x14ac:dyDescent="0.25">
      <c r="A12" s="520" t="s">
        <v>22</v>
      </c>
      <c r="B12" s="521" t="s">
        <v>23</v>
      </c>
      <c r="C12" s="522" t="s">
        <v>858</v>
      </c>
      <c r="D12" s="489">
        <f>SUM(D13:D16)</f>
        <v>3151.68</v>
      </c>
      <c r="E12" s="490">
        <f>SUM(E13:E16)</f>
        <v>165.81</v>
      </c>
      <c r="F12" s="519"/>
    </row>
    <row r="13" spans="1:6" x14ac:dyDescent="0.25">
      <c r="A13" s="520" t="s">
        <v>24</v>
      </c>
      <c r="B13" s="521">
        <v>511</v>
      </c>
      <c r="C13" s="522" t="s">
        <v>861</v>
      </c>
      <c r="D13" s="523">
        <v>685.71</v>
      </c>
      <c r="E13" s="524">
        <v>40.24</v>
      </c>
      <c r="F13" s="519"/>
    </row>
    <row r="14" spans="1:6" x14ac:dyDescent="0.25">
      <c r="A14" s="520" t="s">
        <v>25</v>
      </c>
      <c r="B14" s="521">
        <v>512</v>
      </c>
      <c r="C14" s="522" t="s">
        <v>864</v>
      </c>
      <c r="D14" s="523">
        <v>0</v>
      </c>
      <c r="E14" s="524">
        <v>2.15</v>
      </c>
      <c r="F14" s="519"/>
    </row>
    <row r="15" spans="1:6" x14ac:dyDescent="0.25">
      <c r="A15" s="520" t="s">
        <v>28</v>
      </c>
      <c r="B15" s="521">
        <v>513</v>
      </c>
      <c r="C15" s="522" t="s">
        <v>867</v>
      </c>
      <c r="D15" s="523">
        <v>4.2300000000000004</v>
      </c>
      <c r="E15" s="524">
        <v>0</v>
      </c>
      <c r="F15" s="519"/>
    </row>
    <row r="16" spans="1:6" x14ac:dyDescent="0.25">
      <c r="A16" s="520" t="s">
        <v>29</v>
      </c>
      <c r="B16" s="521">
        <v>518</v>
      </c>
      <c r="C16" s="522" t="s">
        <v>870</v>
      </c>
      <c r="D16" s="523">
        <v>2461.7399999999998</v>
      </c>
      <c r="E16" s="524">
        <v>123.42</v>
      </c>
      <c r="F16" s="519"/>
    </row>
    <row r="17" spans="1:6" x14ac:dyDescent="0.25">
      <c r="A17" s="520" t="s">
        <v>30</v>
      </c>
      <c r="B17" s="521" t="s">
        <v>31</v>
      </c>
      <c r="C17" s="522" t="s">
        <v>873</v>
      </c>
      <c r="D17" s="489">
        <f>SUM(D18:D22)</f>
        <v>3805.7400000000002</v>
      </c>
      <c r="E17" s="490">
        <f>SUM(E18:E22)</f>
        <v>296.67</v>
      </c>
      <c r="F17" s="519"/>
    </row>
    <row r="18" spans="1:6" x14ac:dyDescent="0.25">
      <c r="A18" s="520" t="s">
        <v>32</v>
      </c>
      <c r="B18" s="521">
        <v>521</v>
      </c>
      <c r="C18" s="522" t="s">
        <v>876</v>
      </c>
      <c r="D18" s="523">
        <v>2852.3</v>
      </c>
      <c r="E18" s="524">
        <v>218.4</v>
      </c>
      <c r="F18" s="519"/>
    </row>
    <row r="19" spans="1:6" x14ac:dyDescent="0.25">
      <c r="A19" s="520" t="s">
        <v>33</v>
      </c>
      <c r="B19" s="521">
        <v>524</v>
      </c>
      <c r="C19" s="522" t="s">
        <v>879</v>
      </c>
      <c r="D19" s="523">
        <v>951.09</v>
      </c>
      <c r="E19" s="524">
        <v>75.27</v>
      </c>
      <c r="F19" s="519"/>
    </row>
    <row r="20" spans="1:6" x14ac:dyDescent="0.25">
      <c r="A20" s="520" t="s">
        <v>34</v>
      </c>
      <c r="B20" s="521">
        <v>525</v>
      </c>
      <c r="C20" s="522" t="s">
        <v>882</v>
      </c>
      <c r="D20" s="523">
        <v>0</v>
      </c>
      <c r="E20" s="524">
        <v>0</v>
      </c>
      <c r="F20" s="519"/>
    </row>
    <row r="21" spans="1:6" x14ac:dyDescent="0.25">
      <c r="A21" s="520" t="s">
        <v>35</v>
      </c>
      <c r="B21" s="521">
        <v>527</v>
      </c>
      <c r="C21" s="522" t="s">
        <v>885</v>
      </c>
      <c r="D21" s="523">
        <v>0</v>
      </c>
      <c r="E21" s="524">
        <v>3</v>
      </c>
      <c r="F21" s="519"/>
    </row>
    <row r="22" spans="1:6" x14ac:dyDescent="0.25">
      <c r="A22" s="520" t="s">
        <v>36</v>
      </c>
      <c r="B22" s="521">
        <v>528</v>
      </c>
      <c r="C22" s="522" t="s">
        <v>888</v>
      </c>
      <c r="D22" s="523">
        <v>2.35</v>
      </c>
      <c r="E22" s="524">
        <v>0</v>
      </c>
      <c r="F22" s="519"/>
    </row>
    <row r="23" spans="1:6" x14ac:dyDescent="0.25">
      <c r="A23" s="520" t="s">
        <v>37</v>
      </c>
      <c r="B23" s="521" t="s">
        <v>38</v>
      </c>
      <c r="C23" s="522" t="s">
        <v>891</v>
      </c>
      <c r="D23" s="489">
        <f>SUM(D24:D26)</f>
        <v>3</v>
      </c>
      <c r="E23" s="490">
        <f>SUM(E24:E26)</f>
        <v>0</v>
      </c>
      <c r="F23" s="519"/>
    </row>
    <row r="24" spans="1:6" x14ac:dyDescent="0.25">
      <c r="A24" s="520" t="s">
        <v>39</v>
      </c>
      <c r="B24" s="521">
        <v>531</v>
      </c>
      <c r="C24" s="522" t="s">
        <v>894</v>
      </c>
      <c r="D24" s="523">
        <v>0</v>
      </c>
      <c r="E24" s="524">
        <v>0</v>
      </c>
      <c r="F24" s="519"/>
    </row>
    <row r="25" spans="1:6" x14ac:dyDescent="0.25">
      <c r="A25" s="520" t="s">
        <v>40</v>
      </c>
      <c r="B25" s="521">
        <v>532</v>
      </c>
      <c r="C25" s="522" t="s">
        <v>897</v>
      </c>
      <c r="D25" s="523">
        <v>0</v>
      </c>
      <c r="E25" s="524">
        <v>0</v>
      </c>
      <c r="F25" s="519"/>
    </row>
    <row r="26" spans="1:6" x14ac:dyDescent="0.25">
      <c r="A26" s="520" t="s">
        <v>41</v>
      </c>
      <c r="B26" s="521">
        <v>538</v>
      </c>
      <c r="C26" s="522" t="s">
        <v>899</v>
      </c>
      <c r="D26" s="523">
        <v>3</v>
      </c>
      <c r="E26" s="524">
        <v>0</v>
      </c>
      <c r="F26" s="519"/>
    </row>
    <row r="27" spans="1:6" x14ac:dyDescent="0.25">
      <c r="A27" s="520" t="s">
        <v>42</v>
      </c>
      <c r="B27" s="521" t="s">
        <v>44</v>
      </c>
      <c r="C27" s="522" t="s">
        <v>902</v>
      </c>
      <c r="D27" s="489">
        <f>SUM(D28:D35)</f>
        <v>60.66</v>
      </c>
      <c r="E27" s="490">
        <f>SUM(E28:E35)</f>
        <v>303.2</v>
      </c>
      <c r="F27" s="519"/>
    </row>
    <row r="28" spans="1:6" x14ac:dyDescent="0.25">
      <c r="A28" s="520" t="s">
        <v>45</v>
      </c>
      <c r="B28" s="521">
        <v>541</v>
      </c>
      <c r="C28" s="522" t="s">
        <v>905</v>
      </c>
      <c r="D28" s="523">
        <v>58.08</v>
      </c>
      <c r="E28" s="524">
        <v>0</v>
      </c>
      <c r="F28" s="519"/>
    </row>
    <row r="29" spans="1:6" x14ac:dyDescent="0.25">
      <c r="A29" s="520" t="s">
        <v>46</v>
      </c>
      <c r="B29" s="521">
        <v>542</v>
      </c>
      <c r="C29" s="522" t="s">
        <v>908</v>
      </c>
      <c r="D29" s="523">
        <v>0</v>
      </c>
      <c r="E29" s="524">
        <v>0</v>
      </c>
      <c r="F29" s="519"/>
    </row>
    <row r="30" spans="1:6" x14ac:dyDescent="0.25">
      <c r="A30" s="520" t="s">
        <v>47</v>
      </c>
      <c r="B30" s="521">
        <v>543</v>
      </c>
      <c r="C30" s="522" t="s">
        <v>911</v>
      </c>
      <c r="D30" s="523">
        <v>0</v>
      </c>
      <c r="E30" s="524">
        <v>0</v>
      </c>
      <c r="F30" s="519"/>
    </row>
    <row r="31" spans="1:6" x14ac:dyDescent="0.25">
      <c r="A31" s="520" t="s">
        <v>48</v>
      </c>
      <c r="B31" s="521">
        <v>544</v>
      </c>
      <c r="C31" s="522" t="s">
        <v>914</v>
      </c>
      <c r="D31" s="523">
        <v>0</v>
      </c>
      <c r="E31" s="524">
        <v>0</v>
      </c>
      <c r="F31" s="519"/>
    </row>
    <row r="32" spans="1:6" x14ac:dyDescent="0.25">
      <c r="A32" s="520" t="s">
        <v>49</v>
      </c>
      <c r="B32" s="521">
        <v>545</v>
      </c>
      <c r="C32" s="522" t="s">
        <v>917</v>
      </c>
      <c r="D32" s="523">
        <v>0</v>
      </c>
      <c r="E32" s="524">
        <v>0</v>
      </c>
      <c r="F32" s="519"/>
    </row>
    <row r="33" spans="1:6" x14ac:dyDescent="0.25">
      <c r="A33" s="520" t="s">
        <v>50</v>
      </c>
      <c r="B33" s="521">
        <v>546</v>
      </c>
      <c r="C33" s="522" t="s">
        <v>920</v>
      </c>
      <c r="D33" s="523">
        <v>0</v>
      </c>
      <c r="E33" s="524">
        <v>0</v>
      </c>
      <c r="F33" s="519"/>
    </row>
    <row r="34" spans="1:6" x14ac:dyDescent="0.25">
      <c r="A34" s="520" t="s">
        <v>51</v>
      </c>
      <c r="B34" s="521">
        <v>548</v>
      </c>
      <c r="C34" s="522" t="s">
        <v>922</v>
      </c>
      <c r="D34" s="523">
        <v>0</v>
      </c>
      <c r="E34" s="524">
        <v>0</v>
      </c>
      <c r="F34" s="519"/>
    </row>
    <row r="35" spans="1:6" x14ac:dyDescent="0.25">
      <c r="A35" s="520" t="s">
        <v>52</v>
      </c>
      <c r="B35" s="521">
        <v>549</v>
      </c>
      <c r="C35" s="522" t="s">
        <v>925</v>
      </c>
      <c r="D35" s="523">
        <v>2.58</v>
      </c>
      <c r="E35" s="524">
        <v>303.2</v>
      </c>
      <c r="F35" s="519"/>
    </row>
    <row r="36" spans="1:6" ht="12.75" customHeight="1" x14ac:dyDescent="0.25">
      <c r="A36" s="520" t="s">
        <v>387</v>
      </c>
      <c r="B36" s="521" t="s">
        <v>53</v>
      </c>
      <c r="C36" s="522" t="s">
        <v>929</v>
      </c>
      <c r="D36" s="489">
        <f>SUM(D37:D42)</f>
        <v>164.87</v>
      </c>
      <c r="E36" s="490">
        <f>SUM(E37:E42)</f>
        <v>0</v>
      </c>
      <c r="F36" s="519"/>
    </row>
    <row r="37" spans="1:6" x14ac:dyDescent="0.25">
      <c r="A37" s="520" t="s">
        <v>388</v>
      </c>
      <c r="B37" s="521">
        <v>551</v>
      </c>
      <c r="C37" s="522" t="s">
        <v>932</v>
      </c>
      <c r="D37" s="523">
        <v>164.87</v>
      </c>
      <c r="E37" s="524">
        <v>0</v>
      </c>
      <c r="F37" s="519"/>
    </row>
    <row r="38" spans="1:6" ht="12.75" customHeight="1" x14ac:dyDescent="0.25">
      <c r="A38" s="520" t="s">
        <v>389</v>
      </c>
      <c r="B38" s="521">
        <v>552</v>
      </c>
      <c r="C38" s="522" t="s">
        <v>935</v>
      </c>
      <c r="D38" s="523">
        <v>0</v>
      </c>
      <c r="E38" s="524">
        <v>0</v>
      </c>
      <c r="F38" s="519"/>
    </row>
    <row r="39" spans="1:6" x14ac:dyDescent="0.25">
      <c r="A39" s="520" t="s">
        <v>54</v>
      </c>
      <c r="B39" s="521">
        <v>553</v>
      </c>
      <c r="C39" s="522" t="s">
        <v>938</v>
      </c>
      <c r="D39" s="523">
        <v>0</v>
      </c>
      <c r="E39" s="524">
        <v>0</v>
      </c>
      <c r="F39" s="519"/>
    </row>
    <row r="40" spans="1:6" x14ac:dyDescent="0.25">
      <c r="A40" s="520" t="s">
        <v>55</v>
      </c>
      <c r="B40" s="521">
        <v>554</v>
      </c>
      <c r="C40" s="522" t="s">
        <v>941</v>
      </c>
      <c r="D40" s="523">
        <v>0</v>
      </c>
      <c r="E40" s="524">
        <v>0</v>
      </c>
      <c r="F40" s="519"/>
    </row>
    <row r="41" spans="1:6" x14ac:dyDescent="0.25">
      <c r="A41" s="520" t="s">
        <v>56</v>
      </c>
      <c r="B41" s="521">
        <v>556</v>
      </c>
      <c r="C41" s="522" t="s">
        <v>944</v>
      </c>
      <c r="D41" s="523">
        <v>0</v>
      </c>
      <c r="E41" s="524">
        <v>0</v>
      </c>
      <c r="F41" s="519"/>
    </row>
    <row r="42" spans="1:6" x14ac:dyDescent="0.25">
      <c r="A42" s="520" t="s">
        <v>57</v>
      </c>
      <c r="B42" s="521">
        <v>559</v>
      </c>
      <c r="C42" s="522" t="s">
        <v>947</v>
      </c>
      <c r="D42" s="523">
        <v>0</v>
      </c>
      <c r="E42" s="524">
        <v>0</v>
      </c>
      <c r="F42" s="519"/>
    </row>
    <row r="43" spans="1:6" x14ac:dyDescent="0.25">
      <c r="A43" s="520" t="s">
        <v>58</v>
      </c>
      <c r="B43" s="521" t="s">
        <v>59</v>
      </c>
      <c r="C43" s="522" t="s">
        <v>950</v>
      </c>
      <c r="D43" s="489">
        <f>SUM(D44:D45)</f>
        <v>0</v>
      </c>
      <c r="E43" s="490">
        <f>SUM(E44:E45)</f>
        <v>0</v>
      </c>
      <c r="F43" s="519"/>
    </row>
    <row r="44" spans="1:6" x14ac:dyDescent="0.25">
      <c r="A44" s="520" t="s">
        <v>390</v>
      </c>
      <c r="B44" s="521">
        <v>581</v>
      </c>
      <c r="C44" s="522" t="s">
        <v>953</v>
      </c>
      <c r="D44" s="523">
        <v>0</v>
      </c>
      <c r="E44" s="524">
        <v>0</v>
      </c>
      <c r="F44" s="519"/>
    </row>
    <row r="45" spans="1:6" x14ac:dyDescent="0.25">
      <c r="A45" s="520" t="s">
        <v>60</v>
      </c>
      <c r="B45" s="521">
        <v>582</v>
      </c>
      <c r="C45" s="522" t="s">
        <v>955</v>
      </c>
      <c r="D45" s="523">
        <v>0</v>
      </c>
      <c r="E45" s="524">
        <v>0</v>
      </c>
      <c r="F45" s="519"/>
    </row>
    <row r="46" spans="1:6" x14ac:dyDescent="0.25">
      <c r="A46" s="520" t="s">
        <v>61</v>
      </c>
      <c r="B46" s="521" t="s">
        <v>62</v>
      </c>
      <c r="C46" s="522" t="s">
        <v>957</v>
      </c>
      <c r="D46" s="489">
        <f>D47</f>
        <v>0</v>
      </c>
      <c r="E46" s="490">
        <f>E47</f>
        <v>0</v>
      </c>
      <c r="F46" s="519"/>
    </row>
    <row r="47" spans="1:6" x14ac:dyDescent="0.25">
      <c r="A47" s="520" t="s">
        <v>63</v>
      </c>
      <c r="B47" s="521">
        <v>595</v>
      </c>
      <c r="C47" s="522" t="s">
        <v>960</v>
      </c>
      <c r="D47" s="523">
        <v>0</v>
      </c>
      <c r="E47" s="524">
        <v>0</v>
      </c>
      <c r="F47" s="519"/>
    </row>
    <row r="48" spans="1:6" ht="23.25" customHeight="1" thickBot="1" x14ac:dyDescent="0.3">
      <c r="A48" s="525" t="s">
        <v>64</v>
      </c>
      <c r="B48" s="526" t="s">
        <v>65</v>
      </c>
      <c r="C48" s="527" t="s">
        <v>965</v>
      </c>
      <c r="D48" s="491">
        <f>D7+D12+D17+D23+D27+D36+D43+D46</f>
        <v>10790.06</v>
      </c>
      <c r="E48" s="492">
        <f>E7+E12+E17+E23+E27+E36+E43+E46</f>
        <v>1273.5500000000002</v>
      </c>
      <c r="F48" s="519"/>
    </row>
    <row r="49" spans="1:6" ht="12.75" customHeight="1" thickBot="1" x14ac:dyDescent="0.3">
      <c r="A49" s="1036" t="s">
        <v>66</v>
      </c>
      <c r="B49" s="1037"/>
      <c r="C49" s="1037"/>
      <c r="D49" s="1037"/>
      <c r="E49" s="1038"/>
      <c r="F49" s="510"/>
    </row>
    <row r="50" spans="1:6" x14ac:dyDescent="0.25">
      <c r="A50" s="516" t="s">
        <v>67</v>
      </c>
      <c r="B50" s="528" t="s">
        <v>68</v>
      </c>
      <c r="C50" s="518" t="s">
        <v>968</v>
      </c>
      <c r="D50" s="485">
        <f>SUM(D51:D53)</f>
        <v>733.16</v>
      </c>
      <c r="E50" s="486">
        <f>SUM(E51:E53)</f>
        <v>94.43</v>
      </c>
      <c r="F50" s="519"/>
    </row>
    <row r="51" spans="1:6" x14ac:dyDescent="0.25">
      <c r="A51" s="520" t="s">
        <v>69</v>
      </c>
      <c r="B51" s="529">
        <v>601</v>
      </c>
      <c r="C51" s="522" t="s">
        <v>971</v>
      </c>
      <c r="D51" s="523">
        <v>0</v>
      </c>
      <c r="E51" s="524">
        <v>0</v>
      </c>
      <c r="F51" s="519"/>
    </row>
    <row r="52" spans="1:6" x14ac:dyDescent="0.25">
      <c r="A52" s="520" t="s">
        <v>70</v>
      </c>
      <c r="B52" s="529">
        <v>602</v>
      </c>
      <c r="C52" s="522" t="s">
        <v>974</v>
      </c>
      <c r="D52" s="523">
        <v>733.16</v>
      </c>
      <c r="E52" s="524">
        <v>94.43</v>
      </c>
      <c r="F52" s="519"/>
    </row>
    <row r="53" spans="1:6" x14ac:dyDescent="0.25">
      <c r="A53" s="520" t="s">
        <v>71</v>
      </c>
      <c r="B53" s="529">
        <v>604</v>
      </c>
      <c r="C53" s="522" t="s">
        <v>982</v>
      </c>
      <c r="D53" s="523">
        <v>0</v>
      </c>
      <c r="E53" s="524">
        <v>0</v>
      </c>
      <c r="F53" s="519"/>
    </row>
    <row r="54" spans="1:6" x14ac:dyDescent="0.25">
      <c r="A54" s="520" t="s">
        <v>72</v>
      </c>
      <c r="B54" s="529" t="s">
        <v>73</v>
      </c>
      <c r="C54" s="522" t="s">
        <v>985</v>
      </c>
      <c r="D54" s="489">
        <f>SUM(D55:D58)</f>
        <v>0</v>
      </c>
      <c r="E54" s="490">
        <f>SUM(E55:E58)</f>
        <v>0</v>
      </c>
      <c r="F54" s="519"/>
    </row>
    <row r="55" spans="1:6" x14ac:dyDescent="0.25">
      <c r="A55" s="520" t="s">
        <v>74</v>
      </c>
      <c r="B55" s="529">
        <v>611</v>
      </c>
      <c r="C55" s="522" t="s">
        <v>988</v>
      </c>
      <c r="D55" s="523">
        <v>0</v>
      </c>
      <c r="E55" s="524">
        <v>0</v>
      </c>
      <c r="F55" s="519"/>
    </row>
    <row r="56" spans="1:6" x14ac:dyDescent="0.25">
      <c r="A56" s="520" t="s">
        <v>75</v>
      </c>
      <c r="B56" s="529">
        <v>612</v>
      </c>
      <c r="C56" s="522" t="s">
        <v>991</v>
      </c>
      <c r="D56" s="523">
        <v>0</v>
      </c>
      <c r="E56" s="524">
        <v>0</v>
      </c>
      <c r="F56" s="519"/>
    </row>
    <row r="57" spans="1:6" x14ac:dyDescent="0.25">
      <c r="A57" s="520" t="s">
        <v>76</v>
      </c>
      <c r="B57" s="529">
        <v>613</v>
      </c>
      <c r="C57" s="522" t="s">
        <v>994</v>
      </c>
      <c r="D57" s="523">
        <v>0</v>
      </c>
      <c r="E57" s="524">
        <v>0</v>
      </c>
      <c r="F57" s="519"/>
    </row>
    <row r="58" spans="1:6" x14ac:dyDescent="0.25">
      <c r="A58" s="520" t="s">
        <v>77</v>
      </c>
      <c r="B58" s="529">
        <v>614</v>
      </c>
      <c r="C58" s="522" t="s">
        <v>997</v>
      </c>
      <c r="D58" s="523">
        <v>0</v>
      </c>
      <c r="E58" s="524">
        <v>0</v>
      </c>
      <c r="F58" s="519"/>
    </row>
    <row r="59" spans="1:6" x14ac:dyDescent="0.25">
      <c r="A59" s="520" t="s">
        <v>120</v>
      </c>
      <c r="B59" s="529" t="s">
        <v>121</v>
      </c>
      <c r="C59" s="522" t="s">
        <v>1000</v>
      </c>
      <c r="D59" s="489">
        <f>SUM(D60:D63)</f>
        <v>0</v>
      </c>
      <c r="E59" s="490">
        <f>SUM(E60:E63)</f>
        <v>0</v>
      </c>
      <c r="F59" s="519"/>
    </row>
    <row r="60" spans="1:6" x14ac:dyDescent="0.25">
      <c r="A60" s="520" t="s">
        <v>122</v>
      </c>
      <c r="B60" s="529">
        <v>621</v>
      </c>
      <c r="C60" s="522" t="s">
        <v>1003</v>
      </c>
      <c r="D60" s="523">
        <v>0</v>
      </c>
      <c r="E60" s="524">
        <v>0</v>
      </c>
      <c r="F60" s="519"/>
    </row>
    <row r="61" spans="1:6" x14ac:dyDescent="0.25">
      <c r="A61" s="520" t="s">
        <v>123</v>
      </c>
      <c r="B61" s="529">
        <v>622</v>
      </c>
      <c r="C61" s="522" t="s">
        <v>1006</v>
      </c>
      <c r="D61" s="523">
        <v>0</v>
      </c>
      <c r="E61" s="524">
        <v>0</v>
      </c>
      <c r="F61" s="519"/>
    </row>
    <row r="62" spans="1:6" x14ac:dyDescent="0.25">
      <c r="A62" s="520" t="s">
        <v>124</v>
      </c>
      <c r="B62" s="529">
        <v>623</v>
      </c>
      <c r="C62" s="522" t="s">
        <v>1009</v>
      </c>
      <c r="D62" s="523">
        <v>0</v>
      </c>
      <c r="E62" s="524">
        <v>0</v>
      </c>
      <c r="F62" s="519"/>
    </row>
    <row r="63" spans="1:6" x14ac:dyDescent="0.25">
      <c r="A63" s="520" t="s">
        <v>125</v>
      </c>
      <c r="B63" s="529">
        <v>624</v>
      </c>
      <c r="C63" s="522" t="s">
        <v>1011</v>
      </c>
      <c r="D63" s="523">
        <v>0</v>
      </c>
      <c r="E63" s="524">
        <v>0</v>
      </c>
      <c r="F63" s="519"/>
    </row>
    <row r="64" spans="1:6" x14ac:dyDescent="0.25">
      <c r="A64" s="520" t="s">
        <v>126</v>
      </c>
      <c r="B64" s="529" t="s">
        <v>127</v>
      </c>
      <c r="C64" s="522" t="s">
        <v>1014</v>
      </c>
      <c r="D64" s="489">
        <f>SUM(D65:D71)</f>
        <v>10308.02</v>
      </c>
      <c r="E64" s="490">
        <f>SUM(E65:E71)</f>
        <v>1183.48</v>
      </c>
      <c r="F64" s="519"/>
    </row>
    <row r="65" spans="1:6" x14ac:dyDescent="0.25">
      <c r="A65" s="520" t="s">
        <v>128</v>
      </c>
      <c r="B65" s="529">
        <v>641</v>
      </c>
      <c r="C65" s="522" t="s">
        <v>1017</v>
      </c>
      <c r="D65" s="523">
        <v>0</v>
      </c>
      <c r="E65" s="524">
        <v>0</v>
      </c>
      <c r="F65" s="519"/>
    </row>
    <row r="66" spans="1:6" x14ac:dyDescent="0.25">
      <c r="A66" s="520" t="s">
        <v>129</v>
      </c>
      <c r="B66" s="529">
        <v>642</v>
      </c>
      <c r="C66" s="522" t="s">
        <v>1019</v>
      </c>
      <c r="D66" s="523">
        <v>0</v>
      </c>
      <c r="E66" s="524">
        <v>0</v>
      </c>
      <c r="F66" s="519"/>
    </row>
    <row r="67" spans="1:6" x14ac:dyDescent="0.25">
      <c r="A67" s="520" t="s">
        <v>130</v>
      </c>
      <c r="B67" s="529">
        <v>643</v>
      </c>
      <c r="C67" s="522" t="s">
        <v>1022</v>
      </c>
      <c r="D67" s="523">
        <v>0</v>
      </c>
      <c r="E67" s="524">
        <v>0</v>
      </c>
      <c r="F67" s="519"/>
    </row>
    <row r="68" spans="1:6" x14ac:dyDescent="0.25">
      <c r="A68" s="520" t="s">
        <v>131</v>
      </c>
      <c r="B68" s="529">
        <v>644</v>
      </c>
      <c r="C68" s="522" t="s">
        <v>1025</v>
      </c>
      <c r="D68" s="523">
        <v>0</v>
      </c>
      <c r="E68" s="524">
        <v>0</v>
      </c>
      <c r="F68" s="519"/>
    </row>
    <row r="69" spans="1:6" x14ac:dyDescent="0.25">
      <c r="A69" s="520" t="s">
        <v>132</v>
      </c>
      <c r="B69" s="529">
        <v>645</v>
      </c>
      <c r="C69" s="522" t="s">
        <v>1028</v>
      </c>
      <c r="D69" s="523">
        <v>0</v>
      </c>
      <c r="E69" s="524">
        <v>0</v>
      </c>
      <c r="F69" s="519"/>
    </row>
    <row r="70" spans="1:6" x14ac:dyDescent="0.25">
      <c r="A70" s="520" t="s">
        <v>133</v>
      </c>
      <c r="B70" s="529">
        <v>648</v>
      </c>
      <c r="C70" s="522" t="s">
        <v>1031</v>
      </c>
      <c r="D70" s="523">
        <v>982.79</v>
      </c>
      <c r="E70" s="524">
        <v>0</v>
      </c>
      <c r="F70" s="519"/>
    </row>
    <row r="71" spans="1:6" x14ac:dyDescent="0.25">
      <c r="A71" s="520" t="s">
        <v>134</v>
      </c>
      <c r="B71" s="529">
        <v>649</v>
      </c>
      <c r="C71" s="522" t="s">
        <v>1033</v>
      </c>
      <c r="D71" s="523">
        <v>9325.23</v>
      </c>
      <c r="E71" s="524">
        <v>1183.48</v>
      </c>
      <c r="F71" s="519"/>
    </row>
    <row r="72" spans="1:6" ht="12.75" customHeight="1" x14ac:dyDescent="0.25">
      <c r="A72" s="520" t="s">
        <v>391</v>
      </c>
      <c r="B72" s="529" t="s">
        <v>135</v>
      </c>
      <c r="C72" s="522" t="s">
        <v>1035</v>
      </c>
      <c r="D72" s="489">
        <f>SUM(D73:D79)</f>
        <v>0</v>
      </c>
      <c r="E72" s="490">
        <f>SUM(E73:E79)</f>
        <v>0</v>
      </c>
      <c r="F72" s="519"/>
    </row>
    <row r="73" spans="1:6" x14ac:dyDescent="0.25">
      <c r="A73" s="520" t="s">
        <v>392</v>
      </c>
      <c r="B73" s="529">
        <v>652</v>
      </c>
      <c r="C73" s="522" t="s">
        <v>1038</v>
      </c>
      <c r="D73" s="523">
        <v>0</v>
      </c>
      <c r="E73" s="524">
        <v>0</v>
      </c>
      <c r="F73" s="519"/>
    </row>
    <row r="74" spans="1:6" x14ac:dyDescent="0.25">
      <c r="A74" s="520" t="s">
        <v>136</v>
      </c>
      <c r="B74" s="529">
        <v>653</v>
      </c>
      <c r="C74" s="522" t="s">
        <v>1040</v>
      </c>
      <c r="D74" s="523">
        <v>0</v>
      </c>
      <c r="E74" s="524">
        <v>0</v>
      </c>
      <c r="F74" s="519"/>
    </row>
    <row r="75" spans="1:6" x14ac:dyDescent="0.25">
      <c r="A75" s="520" t="s">
        <v>137</v>
      </c>
      <c r="B75" s="529">
        <v>654</v>
      </c>
      <c r="C75" s="522" t="s">
        <v>1042</v>
      </c>
      <c r="D75" s="523">
        <v>0</v>
      </c>
      <c r="E75" s="524">
        <v>0</v>
      </c>
      <c r="F75" s="519"/>
    </row>
    <row r="76" spans="1:6" x14ac:dyDescent="0.25">
      <c r="A76" s="520" t="s">
        <v>138</v>
      </c>
      <c r="B76" s="529">
        <v>655</v>
      </c>
      <c r="C76" s="522" t="s">
        <v>1045</v>
      </c>
      <c r="D76" s="523">
        <v>0</v>
      </c>
      <c r="E76" s="524">
        <v>0</v>
      </c>
      <c r="F76" s="519"/>
    </row>
    <row r="77" spans="1:6" x14ac:dyDescent="0.25">
      <c r="A77" s="520" t="s">
        <v>140</v>
      </c>
      <c r="B77" s="529">
        <v>656</v>
      </c>
      <c r="C77" s="522" t="s">
        <v>1048</v>
      </c>
      <c r="D77" s="523">
        <v>0</v>
      </c>
      <c r="E77" s="524">
        <v>0</v>
      </c>
      <c r="F77" s="519"/>
    </row>
    <row r="78" spans="1:6" x14ac:dyDescent="0.25">
      <c r="A78" s="520" t="s">
        <v>141</v>
      </c>
      <c r="B78" s="529">
        <v>657</v>
      </c>
      <c r="C78" s="522" t="s">
        <v>1051</v>
      </c>
      <c r="D78" s="523">
        <v>0</v>
      </c>
      <c r="E78" s="524">
        <v>0</v>
      </c>
      <c r="F78" s="519"/>
    </row>
    <row r="79" spans="1:6" x14ac:dyDescent="0.25">
      <c r="A79" s="520" t="s">
        <v>142</v>
      </c>
      <c r="B79" s="529">
        <v>659</v>
      </c>
      <c r="C79" s="522" t="s">
        <v>1054</v>
      </c>
      <c r="D79" s="523">
        <v>0</v>
      </c>
      <c r="E79" s="524">
        <v>0</v>
      </c>
      <c r="F79" s="519"/>
    </row>
    <row r="80" spans="1:6" x14ac:dyDescent="0.25">
      <c r="A80" s="520" t="s">
        <v>143</v>
      </c>
      <c r="B80" s="529" t="s">
        <v>144</v>
      </c>
      <c r="C80" s="522" t="s">
        <v>1057</v>
      </c>
      <c r="D80" s="489">
        <f>SUM(D81:D83)</f>
        <v>0</v>
      </c>
      <c r="E80" s="490">
        <f>SUM(E81:E83)</f>
        <v>0</v>
      </c>
      <c r="F80" s="519"/>
    </row>
    <row r="81" spans="1:6" x14ac:dyDescent="0.25">
      <c r="A81" s="520" t="s">
        <v>145</v>
      </c>
      <c r="B81" s="529">
        <v>681</v>
      </c>
      <c r="C81" s="522" t="s">
        <v>1060</v>
      </c>
      <c r="D81" s="523">
        <v>0</v>
      </c>
      <c r="E81" s="524">
        <v>0</v>
      </c>
      <c r="F81" s="519"/>
    </row>
    <row r="82" spans="1:6" x14ac:dyDescent="0.25">
      <c r="A82" s="520" t="s">
        <v>146</v>
      </c>
      <c r="B82" s="529">
        <v>682</v>
      </c>
      <c r="C82" s="522" t="s">
        <v>1063</v>
      </c>
      <c r="D82" s="523">
        <v>0</v>
      </c>
      <c r="E82" s="524">
        <v>0</v>
      </c>
      <c r="F82" s="519"/>
    </row>
    <row r="83" spans="1:6" x14ac:dyDescent="0.25">
      <c r="A83" s="520" t="s">
        <v>147</v>
      </c>
      <c r="B83" s="529">
        <v>684</v>
      </c>
      <c r="C83" s="522" t="s">
        <v>1066</v>
      </c>
      <c r="D83" s="523">
        <v>0</v>
      </c>
      <c r="E83" s="524">
        <v>0</v>
      </c>
      <c r="F83" s="519"/>
    </row>
    <row r="84" spans="1:6" x14ac:dyDescent="0.25">
      <c r="A84" s="520" t="s">
        <v>148</v>
      </c>
      <c r="B84" s="529" t="s">
        <v>149</v>
      </c>
      <c r="C84" s="522" t="s">
        <v>1069</v>
      </c>
      <c r="D84" s="489">
        <f>D85</f>
        <v>0</v>
      </c>
      <c r="E84" s="490">
        <f>E85</f>
        <v>0</v>
      </c>
      <c r="F84" s="519"/>
    </row>
    <row r="85" spans="1:6" x14ac:dyDescent="0.25">
      <c r="A85" s="520" t="s">
        <v>150</v>
      </c>
      <c r="B85" s="529">
        <v>691</v>
      </c>
      <c r="C85" s="522" t="s">
        <v>1072</v>
      </c>
      <c r="D85" s="523">
        <v>0</v>
      </c>
      <c r="E85" s="524">
        <v>0</v>
      </c>
      <c r="F85" s="519"/>
    </row>
    <row r="86" spans="1:6" ht="25.5" x14ac:dyDescent="0.25">
      <c r="A86" s="520" t="s">
        <v>151</v>
      </c>
      <c r="B86" s="530" t="s">
        <v>335</v>
      </c>
      <c r="C86" s="522" t="s">
        <v>1075</v>
      </c>
      <c r="D86" s="489">
        <f>D50+D54+D59+D64+D72+D80+D84</f>
        <v>11041.18</v>
      </c>
      <c r="E86" s="490">
        <f>E50+E54+E59+E64+E72+E80+E84</f>
        <v>1277.9100000000001</v>
      </c>
      <c r="F86" s="519"/>
    </row>
    <row r="87" spans="1:6" x14ac:dyDescent="0.25">
      <c r="A87" s="531" t="s">
        <v>152</v>
      </c>
      <c r="B87" s="529" t="s">
        <v>153</v>
      </c>
      <c r="C87" s="522" t="s">
        <v>1078</v>
      </c>
      <c r="D87" s="489">
        <f>D86-D48</f>
        <v>251.1200000000008</v>
      </c>
      <c r="E87" s="490">
        <f>E86-E48</f>
        <v>4.3599999999999</v>
      </c>
      <c r="F87" s="519"/>
    </row>
    <row r="88" spans="1:6" x14ac:dyDescent="0.25">
      <c r="A88" s="520" t="s">
        <v>154</v>
      </c>
      <c r="B88" s="529">
        <v>591</v>
      </c>
      <c r="C88" s="522" t="s">
        <v>1081</v>
      </c>
      <c r="D88" s="523">
        <v>0</v>
      </c>
      <c r="E88" s="524">
        <v>0</v>
      </c>
      <c r="F88" s="519"/>
    </row>
    <row r="89" spans="1:6" x14ac:dyDescent="0.25">
      <c r="A89" s="531" t="s">
        <v>155</v>
      </c>
      <c r="B89" s="529" t="s">
        <v>156</v>
      </c>
      <c r="C89" s="522" t="s">
        <v>1084</v>
      </c>
      <c r="D89" s="523">
        <f>D87-D88</f>
        <v>251.1200000000008</v>
      </c>
      <c r="E89" s="524">
        <f>E87-E88</f>
        <v>4.3599999999999</v>
      </c>
      <c r="F89" s="519"/>
    </row>
    <row r="90" spans="1:6" ht="24" customHeight="1" x14ac:dyDescent="0.25">
      <c r="A90" s="1041"/>
      <c r="B90" s="1042"/>
      <c r="C90" s="1043"/>
      <c r="D90" s="1039" t="s">
        <v>402</v>
      </c>
      <c r="E90" s="1040"/>
      <c r="F90" s="504"/>
    </row>
    <row r="91" spans="1:6" ht="12.75" customHeight="1" x14ac:dyDescent="0.25">
      <c r="A91" s="532" t="s">
        <v>157</v>
      </c>
      <c r="B91" s="533" t="s">
        <v>265</v>
      </c>
      <c r="C91" s="534" t="s">
        <v>1087</v>
      </c>
      <c r="D91" s="1044">
        <f>+D87+E87</f>
        <v>255.4800000000007</v>
      </c>
      <c r="E91" s="1045"/>
    </row>
    <row r="92" spans="1:6" ht="12.75" customHeight="1" thickBot="1" x14ac:dyDescent="0.3">
      <c r="A92" s="535" t="s">
        <v>158</v>
      </c>
      <c r="B92" s="536" t="s">
        <v>266</v>
      </c>
      <c r="C92" s="537" t="s">
        <v>1090</v>
      </c>
      <c r="D92" s="1031">
        <f>+D89+E89</f>
        <v>255.4800000000007</v>
      </c>
      <c r="E92" s="1032"/>
    </row>
    <row r="93" spans="1:6" ht="12.75" customHeight="1" x14ac:dyDescent="0.25">
      <c r="A93" s="538"/>
      <c r="B93" s="539"/>
      <c r="C93" s="539"/>
    </row>
    <row r="94" spans="1:6" ht="12.75" customHeight="1" x14ac:dyDescent="0.25">
      <c r="A94" s="541" t="s">
        <v>311</v>
      </c>
      <c r="B94" s="539"/>
      <c r="C94" s="539"/>
    </row>
    <row r="95" spans="1:6" ht="12.75" customHeight="1" x14ac:dyDescent="0.25">
      <c r="A95" s="152" t="s">
        <v>79</v>
      </c>
      <c r="B95" s="539"/>
      <c r="C95" s="539"/>
    </row>
    <row r="96" spans="1:6" x14ac:dyDescent="0.25">
      <c r="A96" s="152" t="s">
        <v>507</v>
      </c>
      <c r="B96" s="542"/>
      <c r="C96" s="542"/>
    </row>
    <row r="97" spans="1:3" x14ac:dyDescent="0.25">
      <c r="A97" s="152" t="s">
        <v>333</v>
      </c>
      <c r="B97" s="542"/>
      <c r="C97" s="542"/>
    </row>
    <row r="98" spans="1:3" x14ac:dyDescent="0.25">
      <c r="A98" s="152" t="s">
        <v>540</v>
      </c>
    </row>
  </sheetData>
  <mergeCells count="10">
    <mergeCell ref="A1:E1"/>
    <mergeCell ref="A2:E2"/>
    <mergeCell ref="B6:C6"/>
    <mergeCell ref="A4:E4"/>
    <mergeCell ref="D92:E92"/>
    <mergeCell ref="A3:E3"/>
    <mergeCell ref="A49:E49"/>
    <mergeCell ref="D90:E90"/>
    <mergeCell ref="A90:C90"/>
    <mergeCell ref="D91:E91"/>
  </mergeCells>
  <phoneticPr fontId="15" type="noConversion"/>
  <pageMargins left="0.70866141732283472" right="0" top="0.39370078740157483" bottom="0.39370078740157483" header="0.51181102362204722" footer="0.51181102362204722"/>
  <pageSetup paperSize="9" scale="80" orientation="portrait" r:id="rId1"/>
  <headerFooter alignWithMargins="0"/>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zoomScaleNormal="100" workbookViewId="0">
      <pane ySplit="5" topLeftCell="A6" activePane="bottomLeft" state="frozenSplit"/>
      <selection activeCell="F131" sqref="F131"/>
      <selection pane="bottomLeft" activeCell="A2" sqref="A2:E2"/>
    </sheetView>
  </sheetViews>
  <sheetFormatPr defaultRowHeight="12.75" x14ac:dyDescent="0.25"/>
  <cols>
    <col min="1" max="1" width="60.42578125" style="541" customWidth="1"/>
    <col min="2" max="2" width="13.85546875" style="543" customWidth="1"/>
    <col min="3" max="3" width="9.140625" style="543"/>
    <col min="4" max="5" width="12.7109375" style="540" customWidth="1"/>
    <col min="6" max="16384" width="9.140625" style="152"/>
  </cols>
  <sheetData>
    <row r="1" spans="1:6" ht="15.75" x14ac:dyDescent="0.25">
      <c r="A1" s="1005" t="s">
        <v>1225</v>
      </c>
      <c r="B1" s="1005"/>
      <c r="C1" s="1005"/>
      <c r="D1" s="1005"/>
      <c r="E1" s="1005"/>
    </row>
    <row r="2" spans="1:6" ht="12.75" customHeight="1" thickBot="1" x14ac:dyDescent="0.3">
      <c r="A2" s="1025"/>
      <c r="B2" s="1025"/>
      <c r="C2" s="1025"/>
      <c r="D2" s="1025"/>
      <c r="E2" s="1025"/>
    </row>
    <row r="3" spans="1:6" ht="27.95" customHeight="1" thickBot="1" x14ac:dyDescent="0.3">
      <c r="A3" s="1033" t="s">
        <v>502</v>
      </c>
      <c r="B3" s="1034"/>
      <c r="C3" s="1034"/>
      <c r="D3" s="1034"/>
      <c r="E3" s="1035"/>
      <c r="F3" s="504"/>
    </row>
    <row r="4" spans="1:6" ht="15" customHeight="1" thickBot="1" x14ac:dyDescent="0.3">
      <c r="A4" s="1028" t="s">
        <v>283</v>
      </c>
      <c r="B4" s="1029"/>
      <c r="C4" s="1029"/>
      <c r="D4" s="1029"/>
      <c r="E4" s="1030"/>
    </row>
    <row r="5" spans="1:6" s="511" customFormat="1" ht="40.5" customHeight="1" thickBot="1" x14ac:dyDescent="0.3">
      <c r="A5" s="505" t="s">
        <v>503</v>
      </c>
      <c r="B5" s="506" t="s">
        <v>542</v>
      </c>
      <c r="C5" s="507" t="s">
        <v>504</v>
      </c>
      <c r="D5" s="508" t="s">
        <v>505</v>
      </c>
      <c r="E5" s="509" t="s">
        <v>506</v>
      </c>
      <c r="F5" s="510"/>
    </row>
    <row r="6" spans="1:6" s="511" customFormat="1" ht="12.75" customHeight="1" x14ac:dyDescent="0.25">
      <c r="A6" s="512" t="s">
        <v>15</v>
      </c>
      <c r="B6" s="1026"/>
      <c r="C6" s="1027"/>
      <c r="D6" s="513" t="s">
        <v>264</v>
      </c>
      <c r="E6" s="514" t="s">
        <v>185</v>
      </c>
      <c r="F6" s="515"/>
    </row>
    <row r="7" spans="1:6" x14ac:dyDescent="0.25">
      <c r="A7" s="516" t="s">
        <v>16</v>
      </c>
      <c r="B7" s="517" t="s">
        <v>17</v>
      </c>
      <c r="C7" s="518" t="s">
        <v>843</v>
      </c>
      <c r="D7" s="485">
        <f>SUM(D8:D11)</f>
        <v>244.71</v>
      </c>
      <c r="E7" s="486">
        <f>SUM(E8:E11)</f>
        <v>99089.72</v>
      </c>
      <c r="F7" s="519"/>
    </row>
    <row r="8" spans="1:6" x14ac:dyDescent="0.25">
      <c r="A8" s="520" t="s">
        <v>18</v>
      </c>
      <c r="B8" s="521">
        <v>501</v>
      </c>
      <c r="C8" s="522" t="s">
        <v>846</v>
      </c>
      <c r="D8" s="523">
        <v>31.5</v>
      </c>
      <c r="E8" s="524">
        <v>87439.44</v>
      </c>
      <c r="F8" s="519"/>
    </row>
    <row r="9" spans="1:6" x14ac:dyDescent="0.25">
      <c r="A9" s="520" t="s">
        <v>19</v>
      </c>
      <c r="B9" s="521">
        <v>502</v>
      </c>
      <c r="C9" s="522" t="s">
        <v>849</v>
      </c>
      <c r="D9" s="523">
        <v>213.21</v>
      </c>
      <c r="E9" s="524">
        <v>7193.99</v>
      </c>
      <c r="F9" s="519"/>
    </row>
    <row r="10" spans="1:6" x14ac:dyDescent="0.25">
      <c r="A10" s="520" t="s">
        <v>20</v>
      </c>
      <c r="B10" s="521">
        <v>503</v>
      </c>
      <c r="C10" s="522" t="s">
        <v>852</v>
      </c>
      <c r="D10" s="523">
        <v>0</v>
      </c>
      <c r="E10" s="524">
        <v>0</v>
      </c>
      <c r="F10" s="519"/>
    </row>
    <row r="11" spans="1:6" x14ac:dyDescent="0.25">
      <c r="A11" s="520" t="s">
        <v>21</v>
      </c>
      <c r="B11" s="521">
        <v>504</v>
      </c>
      <c r="C11" s="522" t="s">
        <v>855</v>
      </c>
      <c r="D11" s="523">
        <v>0</v>
      </c>
      <c r="E11" s="524">
        <v>4456.29</v>
      </c>
      <c r="F11" s="519"/>
    </row>
    <row r="12" spans="1:6" x14ac:dyDescent="0.25">
      <c r="A12" s="520" t="s">
        <v>22</v>
      </c>
      <c r="B12" s="521" t="s">
        <v>23</v>
      </c>
      <c r="C12" s="522" t="s">
        <v>858</v>
      </c>
      <c r="D12" s="489">
        <f>SUM(D13:D16)</f>
        <v>1173.51</v>
      </c>
      <c r="E12" s="490">
        <f>SUM(E13:E16)</f>
        <v>23295.370000000003</v>
      </c>
      <c r="F12" s="519"/>
    </row>
    <row r="13" spans="1:6" x14ac:dyDescent="0.25">
      <c r="A13" s="520" t="s">
        <v>24</v>
      </c>
      <c r="B13" s="521">
        <v>511</v>
      </c>
      <c r="C13" s="522" t="s">
        <v>861</v>
      </c>
      <c r="D13" s="523">
        <v>73</v>
      </c>
      <c r="E13" s="524">
        <v>6258.22</v>
      </c>
      <c r="F13" s="519"/>
    </row>
    <row r="14" spans="1:6" x14ac:dyDescent="0.25">
      <c r="A14" s="520" t="s">
        <v>25</v>
      </c>
      <c r="B14" s="521">
        <v>512</v>
      </c>
      <c r="C14" s="522" t="s">
        <v>864</v>
      </c>
      <c r="D14" s="523">
        <v>0</v>
      </c>
      <c r="E14" s="524">
        <v>1386.73</v>
      </c>
      <c r="F14" s="519"/>
    </row>
    <row r="15" spans="1:6" x14ac:dyDescent="0.25">
      <c r="A15" s="520" t="s">
        <v>28</v>
      </c>
      <c r="B15" s="521">
        <v>513</v>
      </c>
      <c r="C15" s="522" t="s">
        <v>867</v>
      </c>
      <c r="D15" s="523">
        <v>0</v>
      </c>
      <c r="E15" s="524">
        <v>26.74</v>
      </c>
      <c r="F15" s="519"/>
    </row>
    <row r="16" spans="1:6" x14ac:dyDescent="0.25">
      <c r="A16" s="520" t="s">
        <v>29</v>
      </c>
      <c r="B16" s="521">
        <v>518</v>
      </c>
      <c r="C16" s="522" t="s">
        <v>870</v>
      </c>
      <c r="D16" s="523">
        <v>1100.51</v>
      </c>
      <c r="E16" s="524">
        <v>15623.68</v>
      </c>
      <c r="F16" s="519"/>
    </row>
    <row r="17" spans="1:6" x14ac:dyDescent="0.25">
      <c r="A17" s="520" t="s">
        <v>30</v>
      </c>
      <c r="B17" s="521" t="s">
        <v>31</v>
      </c>
      <c r="C17" s="522" t="s">
        <v>873</v>
      </c>
      <c r="D17" s="489">
        <f>SUM(D18:D22)</f>
        <v>1043.8600000000001</v>
      </c>
      <c r="E17" s="490">
        <f>SUM(E18:E22)</f>
        <v>59235.33</v>
      </c>
      <c r="F17" s="519"/>
    </row>
    <row r="18" spans="1:6" x14ac:dyDescent="0.25">
      <c r="A18" s="520" t="s">
        <v>32</v>
      </c>
      <c r="B18" s="521">
        <v>521</v>
      </c>
      <c r="C18" s="522" t="s">
        <v>876</v>
      </c>
      <c r="D18" s="523">
        <v>785.87</v>
      </c>
      <c r="E18" s="524">
        <v>44634.15</v>
      </c>
      <c r="F18" s="519"/>
    </row>
    <row r="19" spans="1:6" x14ac:dyDescent="0.25">
      <c r="A19" s="520" t="s">
        <v>33</v>
      </c>
      <c r="B19" s="521">
        <v>524</v>
      </c>
      <c r="C19" s="522" t="s">
        <v>879</v>
      </c>
      <c r="D19" s="523">
        <v>257.99</v>
      </c>
      <c r="E19" s="524">
        <v>14593.18</v>
      </c>
      <c r="F19" s="519"/>
    </row>
    <row r="20" spans="1:6" x14ac:dyDescent="0.25">
      <c r="A20" s="520" t="s">
        <v>34</v>
      </c>
      <c r="B20" s="521">
        <v>525</v>
      </c>
      <c r="C20" s="522" t="s">
        <v>882</v>
      </c>
      <c r="D20" s="523">
        <v>0</v>
      </c>
      <c r="E20" s="524">
        <v>0</v>
      </c>
      <c r="F20" s="519"/>
    </row>
    <row r="21" spans="1:6" x14ac:dyDescent="0.25">
      <c r="A21" s="520" t="s">
        <v>35</v>
      </c>
      <c r="B21" s="521">
        <v>527</v>
      </c>
      <c r="C21" s="522" t="s">
        <v>885</v>
      </c>
      <c r="D21" s="523">
        <v>0</v>
      </c>
      <c r="E21" s="524">
        <v>8</v>
      </c>
      <c r="F21" s="519"/>
    </row>
    <row r="22" spans="1:6" x14ac:dyDescent="0.25">
      <c r="A22" s="520" t="s">
        <v>36</v>
      </c>
      <c r="B22" s="521">
        <v>528</v>
      </c>
      <c r="C22" s="522" t="s">
        <v>888</v>
      </c>
      <c r="D22" s="523">
        <v>0</v>
      </c>
      <c r="E22" s="524">
        <v>0</v>
      </c>
      <c r="F22" s="519"/>
    </row>
    <row r="23" spans="1:6" x14ac:dyDescent="0.25">
      <c r="A23" s="520" t="s">
        <v>37</v>
      </c>
      <c r="B23" s="521" t="s">
        <v>38</v>
      </c>
      <c r="C23" s="522" t="s">
        <v>891</v>
      </c>
      <c r="D23" s="489">
        <f>SUM(D24:D26)</f>
        <v>10.51</v>
      </c>
      <c r="E23" s="490">
        <f>SUM(E24:E26)</f>
        <v>2503.1400000000003</v>
      </c>
      <c r="F23" s="519"/>
    </row>
    <row r="24" spans="1:6" x14ac:dyDescent="0.25">
      <c r="A24" s="520" t="s">
        <v>39</v>
      </c>
      <c r="B24" s="521">
        <v>531</v>
      </c>
      <c r="C24" s="522" t="s">
        <v>894</v>
      </c>
      <c r="D24" s="523">
        <v>0</v>
      </c>
      <c r="E24" s="524">
        <v>345.9</v>
      </c>
      <c r="F24" s="519"/>
    </row>
    <row r="25" spans="1:6" x14ac:dyDescent="0.25">
      <c r="A25" s="520" t="s">
        <v>40</v>
      </c>
      <c r="B25" s="521">
        <v>532</v>
      </c>
      <c r="C25" s="522" t="s">
        <v>897</v>
      </c>
      <c r="D25" s="523">
        <v>2.95</v>
      </c>
      <c r="E25" s="524">
        <v>1776.4</v>
      </c>
      <c r="F25" s="519"/>
    </row>
    <row r="26" spans="1:6" x14ac:dyDescent="0.25">
      <c r="A26" s="520" t="s">
        <v>41</v>
      </c>
      <c r="B26" s="521">
        <v>538</v>
      </c>
      <c r="C26" s="522" t="s">
        <v>899</v>
      </c>
      <c r="D26" s="523">
        <v>7.56</v>
      </c>
      <c r="E26" s="524">
        <v>380.84</v>
      </c>
      <c r="F26" s="519"/>
    </row>
    <row r="27" spans="1:6" x14ac:dyDescent="0.25">
      <c r="A27" s="520" t="s">
        <v>42</v>
      </c>
      <c r="B27" s="521" t="s">
        <v>44</v>
      </c>
      <c r="C27" s="522" t="s">
        <v>902</v>
      </c>
      <c r="D27" s="489">
        <f>SUM(D28:D35)</f>
        <v>13.04</v>
      </c>
      <c r="E27" s="490">
        <f>SUM(E28:E35)</f>
        <v>3155.3599999999997</v>
      </c>
      <c r="F27" s="519"/>
    </row>
    <row r="28" spans="1:6" x14ac:dyDescent="0.25">
      <c r="A28" s="520" t="s">
        <v>45</v>
      </c>
      <c r="B28" s="521">
        <v>541</v>
      </c>
      <c r="C28" s="522" t="s">
        <v>905</v>
      </c>
      <c r="D28" s="523">
        <v>0</v>
      </c>
      <c r="E28" s="524">
        <v>0</v>
      </c>
      <c r="F28" s="519"/>
    </row>
    <row r="29" spans="1:6" x14ac:dyDescent="0.25">
      <c r="A29" s="520" t="s">
        <v>46</v>
      </c>
      <c r="B29" s="521">
        <v>542</v>
      </c>
      <c r="C29" s="522" t="s">
        <v>908</v>
      </c>
      <c r="D29" s="523">
        <v>0</v>
      </c>
      <c r="E29" s="524">
        <v>43.46</v>
      </c>
      <c r="F29" s="519"/>
    </row>
    <row r="30" spans="1:6" x14ac:dyDescent="0.25">
      <c r="A30" s="520" t="s">
        <v>47</v>
      </c>
      <c r="B30" s="521">
        <v>543</v>
      </c>
      <c r="C30" s="522" t="s">
        <v>911</v>
      </c>
      <c r="D30" s="523">
        <v>0</v>
      </c>
      <c r="E30" s="524">
        <v>32.200000000000003</v>
      </c>
      <c r="F30" s="519"/>
    </row>
    <row r="31" spans="1:6" x14ac:dyDescent="0.25">
      <c r="A31" s="520" t="s">
        <v>48</v>
      </c>
      <c r="B31" s="521">
        <v>544</v>
      </c>
      <c r="C31" s="522" t="s">
        <v>914</v>
      </c>
      <c r="D31" s="523">
        <v>0</v>
      </c>
      <c r="E31" s="524">
        <v>0.21</v>
      </c>
      <c r="F31" s="519"/>
    </row>
    <row r="32" spans="1:6" x14ac:dyDescent="0.25">
      <c r="A32" s="520" t="s">
        <v>49</v>
      </c>
      <c r="B32" s="521">
        <v>545</v>
      </c>
      <c r="C32" s="522" t="s">
        <v>917</v>
      </c>
      <c r="D32" s="523">
        <v>0</v>
      </c>
      <c r="E32" s="524">
        <v>10.79</v>
      </c>
      <c r="F32" s="519"/>
    </row>
    <row r="33" spans="1:6" x14ac:dyDescent="0.25">
      <c r="A33" s="520" t="s">
        <v>50</v>
      </c>
      <c r="B33" s="521">
        <v>546</v>
      </c>
      <c r="C33" s="522" t="s">
        <v>920</v>
      </c>
      <c r="D33" s="523">
        <v>0</v>
      </c>
      <c r="E33" s="524">
        <v>0</v>
      </c>
      <c r="F33" s="519"/>
    </row>
    <row r="34" spans="1:6" x14ac:dyDescent="0.25">
      <c r="A34" s="520" t="s">
        <v>51</v>
      </c>
      <c r="B34" s="521">
        <v>548</v>
      </c>
      <c r="C34" s="522" t="s">
        <v>922</v>
      </c>
      <c r="D34" s="523">
        <v>0</v>
      </c>
      <c r="E34" s="524">
        <v>654.33000000000004</v>
      </c>
      <c r="F34" s="519"/>
    </row>
    <row r="35" spans="1:6" x14ac:dyDescent="0.25">
      <c r="A35" s="520" t="s">
        <v>52</v>
      </c>
      <c r="B35" s="521">
        <v>549</v>
      </c>
      <c r="C35" s="522" t="s">
        <v>925</v>
      </c>
      <c r="D35" s="523">
        <v>13.04</v>
      </c>
      <c r="E35" s="524">
        <v>2414.37</v>
      </c>
      <c r="F35" s="519"/>
    </row>
    <row r="36" spans="1:6" ht="12.75" customHeight="1" x14ac:dyDescent="0.25">
      <c r="A36" s="520" t="s">
        <v>387</v>
      </c>
      <c r="B36" s="521" t="s">
        <v>53</v>
      </c>
      <c r="C36" s="522" t="s">
        <v>929</v>
      </c>
      <c r="D36" s="489">
        <f>SUM(D37:D42)</f>
        <v>269.87</v>
      </c>
      <c r="E36" s="490">
        <f>SUM(E37:E42)</f>
        <v>64877.319999999992</v>
      </c>
      <c r="F36" s="519"/>
    </row>
    <row r="37" spans="1:6" x14ac:dyDescent="0.25">
      <c r="A37" s="520" t="s">
        <v>388</v>
      </c>
      <c r="B37" s="521">
        <v>551</v>
      </c>
      <c r="C37" s="522" t="s">
        <v>932</v>
      </c>
      <c r="D37" s="523">
        <v>269.87</v>
      </c>
      <c r="E37" s="524">
        <v>34845.599999999999</v>
      </c>
      <c r="F37" s="519"/>
    </row>
    <row r="38" spans="1:6" ht="12.75" customHeight="1" x14ac:dyDescent="0.25">
      <c r="A38" s="520" t="s">
        <v>389</v>
      </c>
      <c r="B38" s="521">
        <v>552</v>
      </c>
      <c r="C38" s="522" t="s">
        <v>935</v>
      </c>
      <c r="D38" s="523">
        <v>0</v>
      </c>
      <c r="E38" s="524">
        <v>6592.42</v>
      </c>
      <c r="F38" s="519"/>
    </row>
    <row r="39" spans="1:6" x14ac:dyDescent="0.25">
      <c r="A39" s="520" t="s">
        <v>54</v>
      </c>
      <c r="B39" s="521">
        <v>553</v>
      </c>
      <c r="C39" s="522" t="s">
        <v>938</v>
      </c>
      <c r="D39" s="523">
        <v>0</v>
      </c>
      <c r="E39" s="524">
        <v>0</v>
      </c>
      <c r="F39" s="519"/>
    </row>
    <row r="40" spans="1:6" x14ac:dyDescent="0.25">
      <c r="A40" s="520" t="s">
        <v>55</v>
      </c>
      <c r="B40" s="521">
        <v>554</v>
      </c>
      <c r="C40" s="522" t="s">
        <v>941</v>
      </c>
      <c r="D40" s="523">
        <v>0</v>
      </c>
      <c r="E40" s="524">
        <v>23386.53</v>
      </c>
      <c r="F40" s="519"/>
    </row>
    <row r="41" spans="1:6" x14ac:dyDescent="0.25">
      <c r="A41" s="520" t="s">
        <v>56</v>
      </c>
      <c r="B41" s="521">
        <v>556</v>
      </c>
      <c r="C41" s="522" t="s">
        <v>944</v>
      </c>
      <c r="D41" s="523">
        <v>0</v>
      </c>
      <c r="E41" s="524">
        <v>0</v>
      </c>
      <c r="F41" s="519"/>
    </row>
    <row r="42" spans="1:6" x14ac:dyDescent="0.25">
      <c r="A42" s="520" t="s">
        <v>57</v>
      </c>
      <c r="B42" s="521">
        <v>559</v>
      </c>
      <c r="C42" s="522" t="s">
        <v>947</v>
      </c>
      <c r="D42" s="523">
        <v>0</v>
      </c>
      <c r="E42" s="524">
        <v>52.77</v>
      </c>
      <c r="F42" s="519"/>
    </row>
    <row r="43" spans="1:6" x14ac:dyDescent="0.25">
      <c r="A43" s="520" t="s">
        <v>58</v>
      </c>
      <c r="B43" s="521" t="s">
        <v>59</v>
      </c>
      <c r="C43" s="522" t="s">
        <v>950</v>
      </c>
      <c r="D43" s="489">
        <f>SUM(D44:D45)</f>
        <v>0</v>
      </c>
      <c r="E43" s="490">
        <f>SUM(E44:E45)</f>
        <v>16.96</v>
      </c>
      <c r="F43" s="519"/>
    </row>
    <row r="44" spans="1:6" x14ac:dyDescent="0.25">
      <c r="A44" s="520" t="s">
        <v>390</v>
      </c>
      <c r="B44" s="521">
        <v>581</v>
      </c>
      <c r="C44" s="522" t="s">
        <v>953</v>
      </c>
      <c r="D44" s="523">
        <v>0</v>
      </c>
      <c r="E44" s="524">
        <v>0</v>
      </c>
      <c r="F44" s="519"/>
    </row>
    <row r="45" spans="1:6" x14ac:dyDescent="0.25">
      <c r="A45" s="520" t="s">
        <v>60</v>
      </c>
      <c r="B45" s="521">
        <v>582</v>
      </c>
      <c r="C45" s="522" t="s">
        <v>955</v>
      </c>
      <c r="D45" s="523">
        <v>0</v>
      </c>
      <c r="E45" s="524">
        <v>16.96</v>
      </c>
      <c r="F45" s="519"/>
    </row>
    <row r="46" spans="1:6" x14ac:dyDescent="0.25">
      <c r="A46" s="520" t="s">
        <v>61</v>
      </c>
      <c r="B46" s="521" t="s">
        <v>62</v>
      </c>
      <c r="C46" s="522" t="s">
        <v>957</v>
      </c>
      <c r="D46" s="489">
        <f>D47</f>
        <v>0</v>
      </c>
      <c r="E46" s="490">
        <f>E47</f>
        <v>0</v>
      </c>
      <c r="F46" s="519"/>
    </row>
    <row r="47" spans="1:6" x14ac:dyDescent="0.25">
      <c r="A47" s="520" t="s">
        <v>63</v>
      </c>
      <c r="B47" s="521">
        <v>595</v>
      </c>
      <c r="C47" s="522" t="s">
        <v>960</v>
      </c>
      <c r="D47" s="523">
        <v>0</v>
      </c>
      <c r="E47" s="524">
        <v>0</v>
      </c>
      <c r="F47" s="519"/>
    </row>
    <row r="48" spans="1:6" ht="23.25" customHeight="1" thickBot="1" x14ac:dyDescent="0.3">
      <c r="A48" s="525" t="s">
        <v>64</v>
      </c>
      <c r="B48" s="526" t="s">
        <v>65</v>
      </c>
      <c r="C48" s="527" t="s">
        <v>965</v>
      </c>
      <c r="D48" s="491">
        <f>D7+D12+D17+D23+D27+D36+D43+D46</f>
        <v>2755.5</v>
      </c>
      <c r="E48" s="492">
        <f>E7+E12+E17+E23+E27+E36+E43+E46</f>
        <v>252173.19999999998</v>
      </c>
      <c r="F48" s="519"/>
    </row>
    <row r="49" spans="1:6" ht="12.75" customHeight="1" thickBot="1" x14ac:dyDescent="0.3">
      <c r="A49" s="1036" t="s">
        <v>66</v>
      </c>
      <c r="B49" s="1037"/>
      <c r="C49" s="1037"/>
      <c r="D49" s="1037"/>
      <c r="E49" s="1038"/>
      <c r="F49" s="510"/>
    </row>
    <row r="50" spans="1:6" x14ac:dyDescent="0.25">
      <c r="A50" s="516" t="s">
        <v>67</v>
      </c>
      <c r="B50" s="528" t="s">
        <v>68</v>
      </c>
      <c r="C50" s="518" t="s">
        <v>968</v>
      </c>
      <c r="D50" s="485">
        <f>SUM(D51:D53)</f>
        <v>0</v>
      </c>
      <c r="E50" s="486">
        <f>SUM(E51:E53)</f>
        <v>169758.41</v>
      </c>
      <c r="F50" s="519"/>
    </row>
    <row r="51" spans="1:6" x14ac:dyDescent="0.25">
      <c r="A51" s="520" t="s">
        <v>69</v>
      </c>
      <c r="B51" s="529">
        <v>601</v>
      </c>
      <c r="C51" s="522" t="s">
        <v>971</v>
      </c>
      <c r="D51" s="523">
        <v>0</v>
      </c>
      <c r="E51" s="524">
        <v>153289.26999999999</v>
      </c>
      <c r="F51" s="519"/>
    </row>
    <row r="52" spans="1:6" x14ac:dyDescent="0.25">
      <c r="A52" s="520" t="s">
        <v>70</v>
      </c>
      <c r="B52" s="529">
        <v>602</v>
      </c>
      <c r="C52" s="522" t="s">
        <v>974</v>
      </c>
      <c r="D52" s="523">
        <v>0</v>
      </c>
      <c r="E52" s="524">
        <v>10032.36</v>
      </c>
      <c r="F52" s="519"/>
    </row>
    <row r="53" spans="1:6" x14ac:dyDescent="0.25">
      <c r="A53" s="520" t="s">
        <v>71</v>
      </c>
      <c r="B53" s="529">
        <v>604</v>
      </c>
      <c r="C53" s="522" t="s">
        <v>982</v>
      </c>
      <c r="D53" s="523">
        <v>0</v>
      </c>
      <c r="E53" s="524">
        <v>6436.78</v>
      </c>
      <c r="F53" s="519"/>
    </row>
    <row r="54" spans="1:6" x14ac:dyDescent="0.25">
      <c r="A54" s="520" t="s">
        <v>72</v>
      </c>
      <c r="B54" s="529" t="s">
        <v>73</v>
      </c>
      <c r="C54" s="522" t="s">
        <v>985</v>
      </c>
      <c r="D54" s="489">
        <v>0</v>
      </c>
      <c r="E54" s="490">
        <f>SUM(E55:E58)</f>
        <v>-2313.8100000000004</v>
      </c>
      <c r="F54" s="519"/>
    </row>
    <row r="55" spans="1:6" x14ac:dyDescent="0.25">
      <c r="A55" s="520" t="s">
        <v>74</v>
      </c>
      <c r="B55" s="529">
        <v>611</v>
      </c>
      <c r="C55" s="522" t="s">
        <v>988</v>
      </c>
      <c r="D55" s="523">
        <v>0</v>
      </c>
      <c r="E55" s="524">
        <v>3728.07</v>
      </c>
      <c r="F55" s="519"/>
    </row>
    <row r="56" spans="1:6" x14ac:dyDescent="0.25">
      <c r="A56" s="520" t="s">
        <v>75</v>
      </c>
      <c r="B56" s="529">
        <v>612</v>
      </c>
      <c r="C56" s="522" t="s">
        <v>991</v>
      </c>
      <c r="D56" s="523">
        <v>0</v>
      </c>
      <c r="E56" s="524">
        <v>0</v>
      </c>
      <c r="F56" s="519"/>
    </row>
    <row r="57" spans="1:6" x14ac:dyDescent="0.25">
      <c r="A57" s="520" t="s">
        <v>76</v>
      </c>
      <c r="B57" s="529">
        <v>613</v>
      </c>
      <c r="C57" s="522" t="s">
        <v>994</v>
      </c>
      <c r="D57" s="523">
        <v>0</v>
      </c>
      <c r="E57" s="524">
        <v>-6461.27</v>
      </c>
      <c r="F57" s="519"/>
    </row>
    <row r="58" spans="1:6" x14ac:dyDescent="0.25">
      <c r="A58" s="520" t="s">
        <v>77</v>
      </c>
      <c r="B58" s="529">
        <v>614</v>
      </c>
      <c r="C58" s="522" t="s">
        <v>997</v>
      </c>
      <c r="D58" s="523">
        <v>0</v>
      </c>
      <c r="E58" s="524">
        <v>419.39</v>
      </c>
      <c r="F58" s="519"/>
    </row>
    <row r="59" spans="1:6" x14ac:dyDescent="0.25">
      <c r="A59" s="520" t="s">
        <v>120</v>
      </c>
      <c r="B59" s="529" t="s">
        <v>121</v>
      </c>
      <c r="C59" s="522" t="s">
        <v>1000</v>
      </c>
      <c r="D59" s="489">
        <f>SUM(D60:D63)</f>
        <v>217.62</v>
      </c>
      <c r="E59" s="490">
        <f>SUM(E60:E63)</f>
        <v>20872.39</v>
      </c>
      <c r="F59" s="519"/>
    </row>
    <row r="60" spans="1:6" x14ac:dyDescent="0.25">
      <c r="A60" s="520" t="s">
        <v>122</v>
      </c>
      <c r="B60" s="529">
        <v>621</v>
      </c>
      <c r="C60" s="522" t="s">
        <v>1003</v>
      </c>
      <c r="D60" s="523">
        <v>0</v>
      </c>
      <c r="E60" s="524">
        <v>3.33</v>
      </c>
      <c r="F60" s="519"/>
    </row>
    <row r="61" spans="1:6" x14ac:dyDescent="0.25">
      <c r="A61" s="520" t="s">
        <v>123</v>
      </c>
      <c r="B61" s="529">
        <v>622</v>
      </c>
      <c r="C61" s="522" t="s">
        <v>1006</v>
      </c>
      <c r="D61" s="523">
        <v>217.62</v>
      </c>
      <c r="E61" s="524">
        <v>2222.6799999999998</v>
      </c>
      <c r="F61" s="519"/>
    </row>
    <row r="62" spans="1:6" x14ac:dyDescent="0.25">
      <c r="A62" s="520" t="s">
        <v>124</v>
      </c>
      <c r="B62" s="529">
        <v>623</v>
      </c>
      <c r="C62" s="522" t="s">
        <v>1009</v>
      </c>
      <c r="D62" s="523">
        <v>0</v>
      </c>
      <c r="E62" s="524">
        <v>0</v>
      </c>
      <c r="F62" s="519"/>
    </row>
    <row r="63" spans="1:6" x14ac:dyDescent="0.25">
      <c r="A63" s="520" t="s">
        <v>125</v>
      </c>
      <c r="B63" s="529">
        <v>624</v>
      </c>
      <c r="C63" s="522" t="s">
        <v>1011</v>
      </c>
      <c r="D63" s="523">
        <v>0</v>
      </c>
      <c r="E63" s="524">
        <v>18646.38</v>
      </c>
      <c r="F63" s="519"/>
    </row>
    <row r="64" spans="1:6" x14ac:dyDescent="0.25">
      <c r="A64" s="520" t="s">
        <v>126</v>
      </c>
      <c r="B64" s="529" t="s">
        <v>127</v>
      </c>
      <c r="C64" s="522" t="s">
        <v>1014</v>
      </c>
      <c r="D64" s="489">
        <f>SUM(D65:D71)</f>
        <v>50</v>
      </c>
      <c r="E64" s="490">
        <f>SUM(E65:E71)</f>
        <v>30778.31</v>
      </c>
      <c r="F64" s="519"/>
    </row>
    <row r="65" spans="1:6" x14ac:dyDescent="0.25">
      <c r="A65" s="520" t="s">
        <v>128</v>
      </c>
      <c r="B65" s="529">
        <v>641</v>
      </c>
      <c r="C65" s="522" t="s">
        <v>1017</v>
      </c>
      <c r="D65" s="523">
        <v>0</v>
      </c>
      <c r="E65" s="524">
        <v>0</v>
      </c>
      <c r="F65" s="519"/>
    </row>
    <row r="66" spans="1:6" x14ac:dyDescent="0.25">
      <c r="A66" s="520" t="s">
        <v>129</v>
      </c>
      <c r="B66" s="529">
        <v>642</v>
      </c>
      <c r="C66" s="522" t="s">
        <v>1019</v>
      </c>
      <c r="D66" s="523">
        <v>0</v>
      </c>
      <c r="E66" s="524">
        <v>0</v>
      </c>
      <c r="F66" s="519"/>
    </row>
    <row r="67" spans="1:6" x14ac:dyDescent="0.25">
      <c r="A67" s="520" t="s">
        <v>130</v>
      </c>
      <c r="B67" s="529">
        <v>643</v>
      </c>
      <c r="C67" s="522" t="s">
        <v>1022</v>
      </c>
      <c r="D67" s="523">
        <v>0</v>
      </c>
      <c r="E67" s="524">
        <v>0</v>
      </c>
      <c r="F67" s="519"/>
    </row>
    <row r="68" spans="1:6" x14ac:dyDescent="0.25">
      <c r="A68" s="520" t="s">
        <v>131</v>
      </c>
      <c r="B68" s="529">
        <v>644</v>
      </c>
      <c r="C68" s="522" t="s">
        <v>1025</v>
      </c>
      <c r="D68" s="523">
        <v>0</v>
      </c>
      <c r="E68" s="524">
        <v>10.66</v>
      </c>
      <c r="F68" s="519"/>
    </row>
    <row r="69" spans="1:6" x14ac:dyDescent="0.25">
      <c r="A69" s="520" t="s">
        <v>132</v>
      </c>
      <c r="B69" s="529">
        <v>645</v>
      </c>
      <c r="C69" s="522" t="s">
        <v>1028</v>
      </c>
      <c r="D69" s="523">
        <v>0</v>
      </c>
      <c r="E69" s="524">
        <v>3.5</v>
      </c>
      <c r="F69" s="519"/>
    </row>
    <row r="70" spans="1:6" x14ac:dyDescent="0.25">
      <c r="A70" s="520" t="s">
        <v>133</v>
      </c>
      <c r="B70" s="529">
        <v>648</v>
      </c>
      <c r="C70" s="522" t="s">
        <v>1031</v>
      </c>
      <c r="D70" s="523">
        <v>0</v>
      </c>
      <c r="E70" s="524">
        <v>29.68</v>
      </c>
      <c r="F70" s="519"/>
    </row>
    <row r="71" spans="1:6" x14ac:dyDescent="0.25">
      <c r="A71" s="520" t="s">
        <v>134</v>
      </c>
      <c r="B71" s="529">
        <v>649</v>
      </c>
      <c r="C71" s="522" t="s">
        <v>1033</v>
      </c>
      <c r="D71" s="523">
        <v>50</v>
      </c>
      <c r="E71" s="524">
        <v>30734.47</v>
      </c>
      <c r="F71" s="519"/>
    </row>
    <row r="72" spans="1:6" ht="12.75" customHeight="1" x14ac:dyDescent="0.25">
      <c r="A72" s="520" t="s">
        <v>391</v>
      </c>
      <c r="B72" s="529" t="s">
        <v>135</v>
      </c>
      <c r="C72" s="522" t="s">
        <v>1035</v>
      </c>
      <c r="D72" s="489">
        <f>SUM(D73:D79)</f>
        <v>0</v>
      </c>
      <c r="E72" s="490">
        <f>SUM(E73:E79)</f>
        <v>34423.22</v>
      </c>
      <c r="F72" s="519"/>
    </row>
    <row r="73" spans="1:6" x14ac:dyDescent="0.25">
      <c r="A73" s="520" t="s">
        <v>392</v>
      </c>
      <c r="B73" s="529">
        <v>652</v>
      </c>
      <c r="C73" s="522" t="s">
        <v>1038</v>
      </c>
      <c r="D73" s="523">
        <v>0</v>
      </c>
      <c r="E73" s="524">
        <v>7152.75</v>
      </c>
      <c r="F73" s="519"/>
    </row>
    <row r="74" spans="1:6" x14ac:dyDescent="0.25">
      <c r="A74" s="520" t="s">
        <v>136</v>
      </c>
      <c r="B74" s="529">
        <v>653</v>
      </c>
      <c r="C74" s="522" t="s">
        <v>1040</v>
      </c>
      <c r="D74" s="523">
        <v>0</v>
      </c>
      <c r="E74" s="524">
        <v>0</v>
      </c>
      <c r="F74" s="519"/>
    </row>
    <row r="75" spans="1:6" x14ac:dyDescent="0.25">
      <c r="A75" s="520" t="s">
        <v>137</v>
      </c>
      <c r="B75" s="529">
        <v>654</v>
      </c>
      <c r="C75" s="522" t="s">
        <v>1042</v>
      </c>
      <c r="D75" s="523">
        <v>0</v>
      </c>
      <c r="E75" s="524">
        <v>27216.75</v>
      </c>
      <c r="F75" s="519"/>
    </row>
    <row r="76" spans="1:6" x14ac:dyDescent="0.25">
      <c r="A76" s="520" t="s">
        <v>138</v>
      </c>
      <c r="B76" s="529">
        <v>655</v>
      </c>
      <c r="C76" s="522" t="s">
        <v>1045</v>
      </c>
      <c r="D76" s="523">
        <v>0</v>
      </c>
      <c r="E76" s="524">
        <v>0</v>
      </c>
      <c r="F76" s="519"/>
    </row>
    <row r="77" spans="1:6" x14ac:dyDescent="0.25">
      <c r="A77" s="520" t="s">
        <v>140</v>
      </c>
      <c r="B77" s="529">
        <v>656</v>
      </c>
      <c r="C77" s="522" t="s">
        <v>1048</v>
      </c>
      <c r="D77" s="523">
        <v>0</v>
      </c>
      <c r="E77" s="524">
        <v>0</v>
      </c>
      <c r="F77" s="519"/>
    </row>
    <row r="78" spans="1:6" x14ac:dyDescent="0.25">
      <c r="A78" s="520" t="s">
        <v>141</v>
      </c>
      <c r="B78" s="529">
        <v>657</v>
      </c>
      <c r="C78" s="522" t="s">
        <v>1051</v>
      </c>
      <c r="D78" s="523">
        <v>0</v>
      </c>
      <c r="E78" s="524">
        <v>0</v>
      </c>
      <c r="F78" s="519"/>
    </row>
    <row r="79" spans="1:6" x14ac:dyDescent="0.25">
      <c r="A79" s="520" t="s">
        <v>142</v>
      </c>
      <c r="B79" s="529">
        <v>659</v>
      </c>
      <c r="C79" s="522" t="s">
        <v>1054</v>
      </c>
      <c r="D79" s="523">
        <v>0</v>
      </c>
      <c r="E79" s="524">
        <v>53.72</v>
      </c>
      <c r="F79" s="519"/>
    </row>
    <row r="80" spans="1:6" x14ac:dyDescent="0.25">
      <c r="A80" s="520" t="s">
        <v>143</v>
      </c>
      <c r="B80" s="529" t="s">
        <v>144</v>
      </c>
      <c r="C80" s="522" t="s">
        <v>1057</v>
      </c>
      <c r="D80" s="489">
        <f>SUM(D81:D83)</f>
        <v>0</v>
      </c>
      <c r="E80" s="490">
        <f>SUM(E81:E83)</f>
        <v>0</v>
      </c>
      <c r="F80" s="519"/>
    </row>
    <row r="81" spans="1:6" x14ac:dyDescent="0.25">
      <c r="A81" s="520" t="s">
        <v>145</v>
      </c>
      <c r="B81" s="529">
        <v>681</v>
      </c>
      <c r="C81" s="522" t="s">
        <v>1060</v>
      </c>
      <c r="D81" s="523">
        <v>0</v>
      </c>
      <c r="E81" s="524">
        <v>0</v>
      </c>
      <c r="F81" s="519"/>
    </row>
    <row r="82" spans="1:6" x14ac:dyDescent="0.25">
      <c r="A82" s="520" t="s">
        <v>146</v>
      </c>
      <c r="B82" s="529">
        <v>682</v>
      </c>
      <c r="C82" s="522" t="s">
        <v>1063</v>
      </c>
      <c r="D82" s="523">
        <v>0</v>
      </c>
      <c r="E82" s="524">
        <v>0</v>
      </c>
      <c r="F82" s="519"/>
    </row>
    <row r="83" spans="1:6" x14ac:dyDescent="0.25">
      <c r="A83" s="520" t="s">
        <v>147</v>
      </c>
      <c r="B83" s="529">
        <v>684</v>
      </c>
      <c r="C83" s="522" t="s">
        <v>1066</v>
      </c>
      <c r="D83" s="523">
        <v>0</v>
      </c>
      <c r="E83" s="524">
        <v>0</v>
      </c>
      <c r="F83" s="519"/>
    </row>
    <row r="84" spans="1:6" x14ac:dyDescent="0.25">
      <c r="A84" s="520" t="s">
        <v>148</v>
      </c>
      <c r="B84" s="529" t="s">
        <v>149</v>
      </c>
      <c r="C84" s="522" t="s">
        <v>1069</v>
      </c>
      <c r="D84" s="489">
        <f>D85</f>
        <v>2500</v>
      </c>
      <c r="E84" s="490">
        <f>E85</f>
        <v>0</v>
      </c>
      <c r="F84" s="519"/>
    </row>
    <row r="85" spans="1:6" x14ac:dyDescent="0.25">
      <c r="A85" s="520" t="s">
        <v>150</v>
      </c>
      <c r="B85" s="529">
        <v>691</v>
      </c>
      <c r="C85" s="522" t="s">
        <v>1072</v>
      </c>
      <c r="D85" s="523">
        <v>2500</v>
      </c>
      <c r="E85" s="524">
        <v>0</v>
      </c>
      <c r="F85" s="519"/>
    </row>
    <row r="86" spans="1:6" ht="25.5" x14ac:dyDescent="0.25">
      <c r="A86" s="520" t="s">
        <v>151</v>
      </c>
      <c r="B86" s="530" t="s">
        <v>335</v>
      </c>
      <c r="C86" s="522" t="s">
        <v>1075</v>
      </c>
      <c r="D86" s="489">
        <f>D50+D54+D59+D64+D72+D80+D84</f>
        <v>2767.62</v>
      </c>
      <c r="E86" s="490">
        <f>E50+E54+E59+E64+E72+E80+E84</f>
        <v>253518.52</v>
      </c>
      <c r="F86" s="519"/>
    </row>
    <row r="87" spans="1:6" x14ac:dyDescent="0.25">
      <c r="A87" s="531" t="s">
        <v>152</v>
      </c>
      <c r="B87" s="529" t="s">
        <v>153</v>
      </c>
      <c r="C87" s="522" t="s">
        <v>1078</v>
      </c>
      <c r="D87" s="489">
        <f>D86-D48</f>
        <v>12.119999999999891</v>
      </c>
      <c r="E87" s="490">
        <f>E86-E48</f>
        <v>1345.320000000007</v>
      </c>
      <c r="F87" s="519"/>
    </row>
    <row r="88" spans="1:6" x14ac:dyDescent="0.25">
      <c r="A88" s="520" t="s">
        <v>154</v>
      </c>
      <c r="B88" s="529">
        <v>591</v>
      </c>
      <c r="C88" s="522" t="s">
        <v>1081</v>
      </c>
      <c r="D88" s="523">
        <v>0</v>
      </c>
      <c r="E88" s="524">
        <v>0</v>
      </c>
      <c r="F88" s="519"/>
    </row>
    <row r="89" spans="1:6" x14ac:dyDescent="0.25">
      <c r="A89" s="531" t="s">
        <v>155</v>
      </c>
      <c r="B89" s="529" t="s">
        <v>156</v>
      </c>
      <c r="C89" s="522" t="s">
        <v>1084</v>
      </c>
      <c r="D89" s="523">
        <f>D87-D88</f>
        <v>12.119999999999891</v>
      </c>
      <c r="E89" s="524">
        <f>E87-E88</f>
        <v>1345.320000000007</v>
      </c>
      <c r="F89" s="519"/>
    </row>
    <row r="90" spans="1:6" ht="24" customHeight="1" x14ac:dyDescent="0.25">
      <c r="A90" s="1041"/>
      <c r="B90" s="1042"/>
      <c r="C90" s="1043"/>
      <c r="D90" s="1039" t="s">
        <v>402</v>
      </c>
      <c r="E90" s="1040"/>
      <c r="F90" s="504"/>
    </row>
    <row r="91" spans="1:6" ht="12.75" customHeight="1" x14ac:dyDescent="0.25">
      <c r="A91" s="532" t="s">
        <v>157</v>
      </c>
      <c r="B91" s="533" t="s">
        <v>265</v>
      </c>
      <c r="C91" s="534" t="s">
        <v>1087</v>
      </c>
      <c r="D91" s="1044">
        <f>+D87+E87</f>
        <v>1357.4400000000069</v>
      </c>
      <c r="E91" s="1045"/>
    </row>
    <row r="92" spans="1:6" ht="12.75" customHeight="1" thickBot="1" x14ac:dyDescent="0.3">
      <c r="A92" s="535" t="s">
        <v>158</v>
      </c>
      <c r="B92" s="536" t="s">
        <v>266</v>
      </c>
      <c r="C92" s="537" t="s">
        <v>1090</v>
      </c>
      <c r="D92" s="1031">
        <f>+D89+E89</f>
        <v>1357.4400000000069</v>
      </c>
      <c r="E92" s="1032"/>
    </row>
    <row r="93" spans="1:6" ht="12.75" customHeight="1" x14ac:dyDescent="0.25">
      <c r="A93" s="538"/>
      <c r="B93" s="539"/>
      <c r="C93" s="539"/>
    </row>
    <row r="94" spans="1:6" ht="12.75" customHeight="1" x14ac:dyDescent="0.25">
      <c r="A94" s="541" t="s">
        <v>311</v>
      </c>
      <c r="B94" s="539"/>
      <c r="C94" s="539"/>
    </row>
    <row r="95" spans="1:6" ht="12.75" customHeight="1" x14ac:dyDescent="0.25">
      <c r="A95" s="152" t="s">
        <v>79</v>
      </c>
      <c r="B95" s="539"/>
      <c r="C95" s="539"/>
    </row>
    <row r="96" spans="1:6" x14ac:dyDescent="0.25">
      <c r="A96" s="152" t="s">
        <v>507</v>
      </c>
      <c r="B96" s="542"/>
      <c r="C96" s="542"/>
    </row>
    <row r="97" spans="1:3" x14ac:dyDescent="0.25">
      <c r="A97" s="152" t="s">
        <v>333</v>
      </c>
      <c r="B97" s="542"/>
      <c r="C97" s="542"/>
    </row>
    <row r="98" spans="1:3" x14ac:dyDescent="0.25">
      <c r="A98" s="152" t="s">
        <v>540</v>
      </c>
    </row>
  </sheetData>
  <mergeCells count="10">
    <mergeCell ref="A1:E1"/>
    <mergeCell ref="A2:E2"/>
    <mergeCell ref="B6:C6"/>
    <mergeCell ref="A4:E4"/>
    <mergeCell ref="D92:E92"/>
    <mergeCell ref="A3:E3"/>
    <mergeCell ref="A49:E49"/>
    <mergeCell ref="D90:E90"/>
    <mergeCell ref="A90:C90"/>
    <mergeCell ref="D91:E91"/>
  </mergeCells>
  <phoneticPr fontId="15" type="noConversion"/>
  <pageMargins left="0.70866141732283472" right="0" top="0.39370078740157483" bottom="0.39370078740157483" header="0.51181102362204722" footer="0.51181102362204722"/>
  <pageSetup paperSize="9" scale="80" orientation="portrait" r:id="rId1"/>
  <headerFooter alignWithMargins="0"/>
  <rowBreaks count="1" manualBreakCount="1">
    <brk id="4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election activeCell="A2" sqref="A2"/>
    </sheetView>
  </sheetViews>
  <sheetFormatPr defaultRowHeight="12.75" x14ac:dyDescent="0.25"/>
  <cols>
    <col min="1" max="1" width="45.5703125" style="14" customWidth="1"/>
    <col min="2" max="3" width="13.7109375" style="14" customWidth="1"/>
    <col min="4" max="4" width="14.7109375" style="14" customWidth="1"/>
    <col min="5" max="16384" width="9.140625" style="14"/>
  </cols>
  <sheetData>
    <row r="1" spans="1:7" ht="15.75" x14ac:dyDescent="0.25">
      <c r="A1" s="20" t="s">
        <v>1226</v>
      </c>
      <c r="B1" s="8"/>
      <c r="C1" s="8"/>
      <c r="E1" s="108"/>
      <c r="F1" s="8"/>
      <c r="G1" s="8"/>
    </row>
    <row r="2" spans="1:7" ht="13.5" thickBot="1" x14ac:dyDescent="0.3">
      <c r="A2" s="8"/>
      <c r="B2" s="8"/>
      <c r="C2" s="8"/>
      <c r="D2" s="9" t="s">
        <v>178</v>
      </c>
      <c r="E2" s="8"/>
      <c r="F2" s="8"/>
      <c r="G2" s="8"/>
    </row>
    <row r="3" spans="1:7" s="27" customFormat="1" ht="26.25" thickBot="1" x14ac:dyDescent="0.3">
      <c r="A3" s="925" t="s">
        <v>401</v>
      </c>
      <c r="B3" s="926" t="s">
        <v>179</v>
      </c>
      <c r="C3" s="927" t="s">
        <v>180</v>
      </c>
      <c r="D3" s="928" t="s">
        <v>181</v>
      </c>
      <c r="E3" s="26"/>
      <c r="F3" s="26"/>
      <c r="G3" s="26"/>
    </row>
    <row r="4" spans="1:7" ht="14.25" customHeight="1" x14ac:dyDescent="0.25">
      <c r="A4" s="63" t="s">
        <v>508</v>
      </c>
      <c r="B4" s="265">
        <v>7131.74</v>
      </c>
      <c r="C4" s="266">
        <v>1558.49</v>
      </c>
      <c r="D4" s="267">
        <f>SUM(B4:C4)</f>
        <v>8690.23</v>
      </c>
      <c r="E4" s="8"/>
      <c r="F4" s="8"/>
      <c r="G4" s="8"/>
    </row>
    <row r="5" spans="1:7" ht="14.25" customHeight="1" x14ac:dyDescent="0.25">
      <c r="A5" s="64" t="s">
        <v>509</v>
      </c>
      <c r="B5" s="268">
        <v>251.13</v>
      </c>
      <c r="C5" s="190">
        <v>4.3499999999999996</v>
      </c>
      <c r="D5" s="267">
        <f t="shared" ref="D5:D10" si="0">SUM(B5:C5)</f>
        <v>255.48</v>
      </c>
      <c r="E5" s="8"/>
      <c r="F5" s="65"/>
      <c r="G5" s="8"/>
    </row>
    <row r="6" spans="1:7" ht="14.25" customHeight="1" x14ac:dyDescent="0.25">
      <c r="A6" s="64" t="s">
        <v>510</v>
      </c>
      <c r="B6" s="268">
        <v>12.13</v>
      </c>
      <c r="C6" s="190">
        <v>1345.31</v>
      </c>
      <c r="D6" s="267">
        <f t="shared" si="0"/>
        <v>1357.44</v>
      </c>
      <c r="E6" s="8"/>
      <c r="F6" s="66"/>
      <c r="G6" s="8"/>
    </row>
    <row r="7" spans="1:7" ht="14.25" customHeight="1" x14ac:dyDescent="0.25">
      <c r="A7" s="64"/>
      <c r="B7" s="268"/>
      <c r="C7" s="190"/>
      <c r="D7" s="267">
        <f t="shared" si="0"/>
        <v>0</v>
      </c>
      <c r="E7" s="8"/>
      <c r="F7" s="66"/>
      <c r="G7" s="8"/>
    </row>
    <row r="8" spans="1:7" ht="14.25" customHeight="1" x14ac:dyDescent="0.25">
      <c r="A8" s="64"/>
      <c r="B8" s="268"/>
      <c r="C8" s="190"/>
      <c r="D8" s="267">
        <f t="shared" si="0"/>
        <v>0</v>
      </c>
      <c r="E8" s="8"/>
      <c r="F8" s="66"/>
      <c r="G8" s="8"/>
    </row>
    <row r="9" spans="1:7" ht="14.25" customHeight="1" x14ac:dyDescent="0.25">
      <c r="A9" s="64"/>
      <c r="B9" s="268"/>
      <c r="C9" s="190"/>
      <c r="D9" s="267">
        <f t="shared" si="0"/>
        <v>0</v>
      </c>
      <c r="E9" s="8"/>
      <c r="F9" s="8"/>
      <c r="G9" s="8"/>
    </row>
    <row r="10" spans="1:7" ht="14.25" customHeight="1" thickBot="1" x14ac:dyDescent="0.3">
      <c r="A10" s="67"/>
      <c r="B10" s="269"/>
      <c r="C10" s="195"/>
      <c r="D10" s="267">
        <f t="shared" si="0"/>
        <v>0</v>
      </c>
      <c r="E10" s="8"/>
      <c r="F10" s="8"/>
      <c r="G10" s="8"/>
    </row>
    <row r="11" spans="1:7" ht="18.75" customHeight="1" thickBot="1" x14ac:dyDescent="0.3">
      <c r="A11" s="929" t="s">
        <v>182</v>
      </c>
      <c r="B11" s="930">
        <f>SUM(B4:B10)</f>
        <v>7395</v>
      </c>
      <c r="C11" s="930">
        <f>SUM(C4:C10)</f>
        <v>2908.1499999999996</v>
      </c>
      <c r="D11" s="931">
        <f>SUM(D4:D10)</f>
        <v>10303.15</v>
      </c>
      <c r="E11" s="65"/>
      <c r="F11" s="8"/>
      <c r="G11" s="8"/>
    </row>
    <row r="12" spans="1:7" x14ac:dyDescent="0.25">
      <c r="A12" s="68"/>
      <c r="B12" s="8"/>
      <c r="C12" s="8"/>
      <c r="D12" s="8"/>
      <c r="E12" s="8"/>
      <c r="F12" s="8"/>
      <c r="G12" s="8"/>
    </row>
    <row r="13" spans="1:7" x14ac:dyDescent="0.25">
      <c r="A13" s="8" t="s">
        <v>311</v>
      </c>
      <c r="B13" s="24"/>
      <c r="C13" s="24"/>
      <c r="D13" s="24"/>
      <c r="E13" s="8"/>
      <c r="F13" s="8"/>
      <c r="G13" s="8"/>
    </row>
    <row r="14" spans="1:7" x14ac:dyDescent="0.25">
      <c r="A14" s="1046" t="s">
        <v>81</v>
      </c>
      <c r="B14" s="1046"/>
      <c r="C14" s="1046"/>
      <c r="D14" s="1046"/>
      <c r="E14" s="8"/>
      <c r="F14" s="8"/>
      <c r="G14" s="8"/>
    </row>
    <row r="15" spans="1:7" x14ac:dyDescent="0.25">
      <c r="A15" s="8"/>
      <c r="B15" s="8"/>
      <c r="C15" s="8"/>
      <c r="D15" s="8"/>
      <c r="E15" s="8"/>
      <c r="F15" s="8"/>
      <c r="G15" s="8"/>
    </row>
    <row r="16" spans="1:7" x14ac:dyDescent="0.25">
      <c r="A16" s="8"/>
      <c r="B16" s="8"/>
      <c r="C16" s="8"/>
      <c r="D16" s="8"/>
      <c r="E16" s="65"/>
      <c r="F16" s="8"/>
      <c r="G16" s="8"/>
    </row>
    <row r="17" spans="1:7" x14ac:dyDescent="0.25">
      <c r="A17" s="8"/>
      <c r="B17" s="8"/>
      <c r="C17" s="8"/>
      <c r="D17" s="8"/>
      <c r="E17" s="8"/>
      <c r="F17" s="8"/>
      <c r="G17" s="8"/>
    </row>
    <row r="18" spans="1:7" x14ac:dyDescent="0.25">
      <c r="A18" s="8"/>
      <c r="B18" s="8"/>
      <c r="C18" s="8"/>
      <c r="D18" s="8"/>
      <c r="E18" s="8"/>
      <c r="F18" s="8"/>
      <c r="G18" s="8"/>
    </row>
    <row r="19" spans="1:7" x14ac:dyDescent="0.25">
      <c r="A19" s="8"/>
      <c r="B19" s="8"/>
      <c r="C19" s="8"/>
      <c r="D19" s="8"/>
      <c r="E19" s="8"/>
      <c r="F19" s="8"/>
      <c r="G19" s="8"/>
    </row>
    <row r="20" spans="1:7" x14ac:dyDescent="0.25">
      <c r="A20" s="8"/>
      <c r="B20" s="8"/>
      <c r="C20" s="8"/>
      <c r="D20" s="8"/>
      <c r="E20" s="8"/>
      <c r="F20" s="8"/>
      <c r="G20" s="8"/>
    </row>
    <row r="21" spans="1:7" x14ac:dyDescent="0.25">
      <c r="A21" s="8"/>
      <c r="B21" s="8"/>
      <c r="C21" s="8"/>
      <c r="D21" s="8"/>
      <c r="E21" s="8"/>
      <c r="F21" s="8"/>
      <c r="G21" s="8"/>
    </row>
    <row r="22" spans="1:7" x14ac:dyDescent="0.25">
      <c r="A22" s="8"/>
      <c r="B22" s="8"/>
      <c r="C22" s="8"/>
      <c r="D22" s="8"/>
      <c r="E22" s="8"/>
      <c r="F22" s="8"/>
      <c r="G22" s="8"/>
    </row>
    <row r="23" spans="1:7" x14ac:dyDescent="0.25">
      <c r="A23" s="8"/>
      <c r="B23" s="8"/>
      <c r="C23" s="8"/>
      <c r="D23" s="8"/>
      <c r="E23" s="8"/>
      <c r="F23" s="8"/>
      <c r="G23" s="8"/>
    </row>
    <row r="24" spans="1:7" x14ac:dyDescent="0.25">
      <c r="A24" s="8"/>
      <c r="B24" s="8"/>
      <c r="C24" s="8"/>
      <c r="D24" s="8"/>
      <c r="E24" s="8"/>
      <c r="F24" s="8"/>
      <c r="G24" s="8"/>
    </row>
    <row r="25" spans="1:7" x14ac:dyDescent="0.25">
      <c r="A25" s="8"/>
      <c r="B25" s="8"/>
      <c r="C25" s="8"/>
      <c r="D25" s="8"/>
      <c r="E25" s="8"/>
      <c r="F25" s="8"/>
      <c r="G25" s="8"/>
    </row>
    <row r="26" spans="1:7" x14ac:dyDescent="0.25">
      <c r="A26" s="8"/>
      <c r="B26" s="8"/>
      <c r="C26" s="8"/>
      <c r="D26" s="8"/>
      <c r="E26" s="8"/>
      <c r="F26" s="8"/>
      <c r="G26" s="8"/>
    </row>
  </sheetData>
  <sheetProtection formatRows="0" insertRows="0" deleteRows="0"/>
  <mergeCells count="1">
    <mergeCell ref="A14:D14"/>
  </mergeCells>
  <phoneticPr fontId="48" type="noConversion"/>
  <printOptions horizontalCentered="1"/>
  <pageMargins left="0.78740157480314965" right="0.59055118110236227" top="0.98425196850393704" bottom="0.98425196850393704" header="0.51181102362204722" footer="0.51181102362204722"/>
  <pageSetup paperSize="9" orientation="portrait" cellComments="asDisplayed"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showGridLines="0" workbookViewId="0">
      <pane ySplit="3" topLeftCell="A4" activePane="bottomLeft" state="frozen"/>
      <selection pane="bottomLeft" activeCell="A2" sqref="A2"/>
    </sheetView>
  </sheetViews>
  <sheetFormatPr defaultRowHeight="15" x14ac:dyDescent="0.25"/>
  <cols>
    <col min="1" max="1" width="46.5703125" style="136" customWidth="1"/>
    <col min="2" max="2" width="4.42578125" style="139" customWidth="1"/>
    <col min="3" max="6" width="13.7109375" style="136" customWidth="1"/>
    <col min="7" max="16384" width="9.140625" style="136"/>
  </cols>
  <sheetData>
    <row r="1" spans="1:6" ht="15.75" x14ac:dyDescent="0.25">
      <c r="A1" s="672" t="s">
        <v>1227</v>
      </c>
    </row>
    <row r="2" spans="1:6" ht="15.75" thickBot="1" x14ac:dyDescent="0.3">
      <c r="F2" s="544" t="s">
        <v>178</v>
      </c>
    </row>
    <row r="3" spans="1:6" s="372" customFormat="1" ht="24" customHeight="1" thickBot="1" x14ac:dyDescent="0.3">
      <c r="A3" s="458" t="s">
        <v>649</v>
      </c>
      <c r="B3" s="459" t="s">
        <v>159</v>
      </c>
      <c r="C3" s="460" t="s">
        <v>650</v>
      </c>
      <c r="D3" s="460" t="s">
        <v>651</v>
      </c>
      <c r="E3" s="460" t="s">
        <v>652</v>
      </c>
      <c r="F3" s="460" t="s">
        <v>653</v>
      </c>
    </row>
    <row r="4" spans="1:6" ht="12.75" customHeight="1" thickBot="1" x14ac:dyDescent="0.3">
      <c r="A4" s="932" t="s">
        <v>654</v>
      </c>
      <c r="B4" s="933" t="s">
        <v>655</v>
      </c>
      <c r="C4" s="934">
        <v>0</v>
      </c>
      <c r="D4" s="934">
        <v>10303.15</v>
      </c>
      <c r="E4" s="934">
        <f t="shared" ref="E4:E35" si="0">SUM(D4-C4)</f>
        <v>10303.15</v>
      </c>
      <c r="F4" s="934">
        <v>10303.15</v>
      </c>
    </row>
    <row r="5" spans="1:6" ht="12.75" customHeight="1" x14ac:dyDescent="0.25">
      <c r="A5" s="461" t="s">
        <v>656</v>
      </c>
      <c r="B5" s="493" t="s">
        <v>657</v>
      </c>
      <c r="C5" s="498">
        <v>0</v>
      </c>
      <c r="D5" s="498">
        <v>0</v>
      </c>
      <c r="E5" s="498">
        <f t="shared" si="0"/>
        <v>0</v>
      </c>
      <c r="F5" s="498">
        <v>128558.39999999999</v>
      </c>
    </row>
    <row r="6" spans="1:6" ht="12.75" customHeight="1" x14ac:dyDescent="0.25">
      <c r="A6" s="462" t="s">
        <v>658</v>
      </c>
      <c r="B6" s="494" t="s">
        <v>659</v>
      </c>
      <c r="C6" s="499">
        <v>0</v>
      </c>
      <c r="D6" s="499">
        <v>0</v>
      </c>
      <c r="E6" s="499">
        <f t="shared" si="0"/>
        <v>0</v>
      </c>
      <c r="F6" s="499">
        <v>0</v>
      </c>
    </row>
    <row r="7" spans="1:6" ht="12.75" customHeight="1" x14ac:dyDescent="0.25">
      <c r="A7" s="462" t="s">
        <v>660</v>
      </c>
      <c r="B7" s="494" t="s">
        <v>661</v>
      </c>
      <c r="C7" s="911">
        <f>SUM(C8:C11)</f>
        <v>42216.920000000006</v>
      </c>
      <c r="D7" s="911">
        <f>SUM(D8:D11)</f>
        <v>55657.62</v>
      </c>
      <c r="E7" s="911">
        <f t="shared" si="0"/>
        <v>13440.699999999997</v>
      </c>
      <c r="F7" s="911">
        <f>SUM(F8:F11)</f>
        <v>13440.699999999997</v>
      </c>
    </row>
    <row r="8" spans="1:6" ht="12.75" customHeight="1" x14ac:dyDescent="0.25">
      <c r="A8" s="462" t="s">
        <v>662</v>
      </c>
      <c r="B8" s="494" t="s">
        <v>663</v>
      </c>
      <c r="C8" s="499">
        <v>697.71</v>
      </c>
      <c r="D8" s="499">
        <v>230.01</v>
      </c>
      <c r="E8" s="499">
        <f t="shared" si="0"/>
        <v>-467.70000000000005</v>
      </c>
      <c r="F8" s="499">
        <v>-467.70000000000005</v>
      </c>
    </row>
    <row r="9" spans="1:6" ht="12.75" customHeight="1" x14ac:dyDescent="0.25">
      <c r="A9" s="462" t="s">
        <v>664</v>
      </c>
      <c r="B9" s="494" t="s">
        <v>665</v>
      </c>
      <c r="C9" s="499">
        <v>40390.410000000003</v>
      </c>
      <c r="D9" s="499">
        <v>54952.22</v>
      </c>
      <c r="E9" s="499">
        <f t="shared" si="0"/>
        <v>14561.809999999998</v>
      </c>
      <c r="F9" s="499">
        <v>14561.809999999998</v>
      </c>
    </row>
    <row r="10" spans="1:6" ht="12.75" customHeight="1" x14ac:dyDescent="0.25">
      <c r="A10" s="462" t="s">
        <v>666</v>
      </c>
      <c r="B10" s="494" t="s">
        <v>667</v>
      </c>
      <c r="C10" s="499">
        <v>30.64</v>
      </c>
      <c r="D10" s="499">
        <v>26.69</v>
      </c>
      <c r="E10" s="499">
        <f t="shared" si="0"/>
        <v>-3.9499999999999993</v>
      </c>
      <c r="F10" s="499">
        <v>-3.9499999999999993</v>
      </c>
    </row>
    <row r="11" spans="1:6" ht="12.75" customHeight="1" x14ac:dyDescent="0.25">
      <c r="A11" s="462" t="s">
        <v>668</v>
      </c>
      <c r="B11" s="494" t="s">
        <v>669</v>
      </c>
      <c r="C11" s="499">
        <v>1098.1600000000001</v>
      </c>
      <c r="D11" s="499">
        <v>448.7</v>
      </c>
      <c r="E11" s="499">
        <f t="shared" si="0"/>
        <v>-649.46</v>
      </c>
      <c r="F11" s="499">
        <v>-649.46</v>
      </c>
    </row>
    <row r="12" spans="1:6" ht="12.75" customHeight="1" x14ac:dyDescent="0.25">
      <c r="A12" s="462" t="s">
        <v>670</v>
      </c>
      <c r="B12" s="494" t="s">
        <v>671</v>
      </c>
      <c r="C12" s="911">
        <f>SUM(C13:C16)</f>
        <v>1226.6600000000001</v>
      </c>
      <c r="D12" s="911">
        <f>SUM(D13:D16)</f>
        <v>15204.64</v>
      </c>
      <c r="E12" s="911">
        <f t="shared" si="0"/>
        <v>13977.98</v>
      </c>
      <c r="F12" s="911">
        <f>SUM(F13:F16)</f>
        <v>-13977.98</v>
      </c>
    </row>
    <row r="13" spans="1:6" ht="12.75" customHeight="1" x14ac:dyDescent="0.25">
      <c r="A13" s="462" t="s">
        <v>672</v>
      </c>
      <c r="B13" s="494" t="s">
        <v>673</v>
      </c>
      <c r="C13" s="499">
        <v>844.32</v>
      </c>
      <c r="D13" s="499">
        <v>1010.59</v>
      </c>
      <c r="E13" s="499">
        <f t="shared" si="0"/>
        <v>166.26999999999998</v>
      </c>
      <c r="F13" s="499">
        <v>-166.27</v>
      </c>
    </row>
    <row r="14" spans="1:6" ht="12.75" customHeight="1" x14ac:dyDescent="0.25">
      <c r="A14" s="462" t="s">
        <v>674</v>
      </c>
      <c r="B14" s="494" t="s">
        <v>675</v>
      </c>
      <c r="C14" s="499">
        <v>376.88</v>
      </c>
      <c r="D14" s="499">
        <v>729.48</v>
      </c>
      <c r="E14" s="499">
        <f t="shared" si="0"/>
        <v>352.6</v>
      </c>
      <c r="F14" s="499">
        <v>-352.6</v>
      </c>
    </row>
    <row r="15" spans="1:6" ht="12.75" customHeight="1" x14ac:dyDescent="0.25">
      <c r="A15" s="462" t="s">
        <v>676</v>
      </c>
      <c r="B15" s="494" t="s">
        <v>848</v>
      </c>
      <c r="C15" s="499">
        <v>5.46</v>
      </c>
      <c r="D15" s="499">
        <v>3.74</v>
      </c>
      <c r="E15" s="499">
        <f t="shared" si="0"/>
        <v>-1.7199999999999998</v>
      </c>
      <c r="F15" s="499">
        <v>1.72</v>
      </c>
    </row>
    <row r="16" spans="1:6" ht="12.75" customHeight="1" x14ac:dyDescent="0.25">
      <c r="A16" s="462" t="s">
        <v>677</v>
      </c>
      <c r="B16" s="494" t="s">
        <v>851</v>
      </c>
      <c r="C16" s="499">
        <v>0</v>
      </c>
      <c r="D16" s="499">
        <v>13460.83</v>
      </c>
      <c r="E16" s="499">
        <f t="shared" si="0"/>
        <v>13460.83</v>
      </c>
      <c r="F16" s="499">
        <v>-13460.83</v>
      </c>
    </row>
    <row r="17" spans="1:6" ht="12.75" customHeight="1" x14ac:dyDescent="0.25">
      <c r="A17" s="462" t="s">
        <v>678</v>
      </c>
      <c r="B17" s="494" t="s">
        <v>854</v>
      </c>
      <c r="C17" s="911">
        <f>SUM(C18:C29)</f>
        <v>48827.069999999992</v>
      </c>
      <c r="D17" s="911">
        <f>SUM(D18:D29)</f>
        <v>30509.55</v>
      </c>
      <c r="E17" s="911">
        <f t="shared" si="0"/>
        <v>-18317.519999999993</v>
      </c>
      <c r="F17" s="911">
        <f>SUM(F18:F29)</f>
        <v>18317.52</v>
      </c>
    </row>
    <row r="18" spans="1:6" ht="12.75" customHeight="1" x14ac:dyDescent="0.25">
      <c r="A18" s="462" t="s">
        <v>679</v>
      </c>
      <c r="B18" s="494" t="s">
        <v>680</v>
      </c>
      <c r="C18" s="499">
        <v>33698.07</v>
      </c>
      <c r="D18" s="499">
        <v>26571.09</v>
      </c>
      <c r="E18" s="499">
        <f t="shared" si="0"/>
        <v>-7126.98</v>
      </c>
      <c r="F18" s="499">
        <v>7126.98</v>
      </c>
    </row>
    <row r="19" spans="1:6" ht="12.75" customHeight="1" x14ac:dyDescent="0.25">
      <c r="A19" s="462" t="s">
        <v>681</v>
      </c>
      <c r="B19" s="494" t="s">
        <v>682</v>
      </c>
      <c r="C19" s="499">
        <v>0</v>
      </c>
      <c r="D19" s="499">
        <v>0</v>
      </c>
      <c r="E19" s="499">
        <f t="shared" si="0"/>
        <v>0</v>
      </c>
      <c r="F19" s="499">
        <v>0</v>
      </c>
    </row>
    <row r="20" spans="1:6" ht="12.75" customHeight="1" x14ac:dyDescent="0.25">
      <c r="A20" s="462" t="s">
        <v>683</v>
      </c>
      <c r="B20" s="494" t="s">
        <v>684</v>
      </c>
      <c r="C20" s="499">
        <v>0</v>
      </c>
      <c r="D20" s="499">
        <v>0</v>
      </c>
      <c r="E20" s="499">
        <f t="shared" si="0"/>
        <v>0</v>
      </c>
      <c r="F20" s="499">
        <v>0</v>
      </c>
    </row>
    <row r="21" spans="1:6" ht="12.75" customHeight="1" x14ac:dyDescent="0.25">
      <c r="A21" s="462" t="s">
        <v>685</v>
      </c>
      <c r="B21" s="494" t="s">
        <v>857</v>
      </c>
      <c r="C21" s="499">
        <v>0</v>
      </c>
      <c r="D21" s="499">
        <v>0</v>
      </c>
      <c r="E21" s="499">
        <f t="shared" si="0"/>
        <v>0</v>
      </c>
      <c r="F21" s="499">
        <v>0</v>
      </c>
    </row>
    <row r="22" spans="1:6" ht="12.75" customHeight="1" x14ac:dyDescent="0.25">
      <c r="A22" s="462" t="s">
        <v>686</v>
      </c>
      <c r="B22" s="494" t="s">
        <v>860</v>
      </c>
      <c r="C22" s="499">
        <v>0</v>
      </c>
      <c r="D22" s="499">
        <v>0</v>
      </c>
      <c r="E22" s="499">
        <f t="shared" si="0"/>
        <v>0</v>
      </c>
      <c r="F22" s="499">
        <v>0</v>
      </c>
    </row>
    <row r="23" spans="1:6" ht="12.75" customHeight="1" x14ac:dyDescent="0.25">
      <c r="A23" s="462" t="s">
        <v>687</v>
      </c>
      <c r="B23" s="494" t="s">
        <v>688</v>
      </c>
      <c r="C23" s="499">
        <v>1425.37</v>
      </c>
      <c r="D23" s="499">
        <v>19.579999999999998</v>
      </c>
      <c r="E23" s="499">
        <f t="shared" si="0"/>
        <v>-1405.79</v>
      </c>
      <c r="F23" s="499">
        <v>1405.79</v>
      </c>
    </row>
    <row r="24" spans="1:6" ht="12.75" customHeight="1" x14ac:dyDescent="0.25">
      <c r="A24" s="462" t="s">
        <v>689</v>
      </c>
      <c r="B24" s="494" t="s">
        <v>878</v>
      </c>
      <c r="C24" s="499">
        <v>924.42</v>
      </c>
      <c r="D24" s="499">
        <v>541.95000000000005</v>
      </c>
      <c r="E24" s="499">
        <f t="shared" si="0"/>
        <v>-382.46999999999991</v>
      </c>
      <c r="F24" s="499">
        <v>382.47</v>
      </c>
    </row>
    <row r="25" spans="1:6" ht="12.75" customHeight="1" x14ac:dyDescent="0.25">
      <c r="A25" s="462" t="s">
        <v>690</v>
      </c>
      <c r="B25" s="494" t="s">
        <v>881</v>
      </c>
      <c r="C25" s="499">
        <v>13856.23</v>
      </c>
      <c r="D25" s="499">
        <v>4661.6000000000004</v>
      </c>
      <c r="E25" s="499">
        <f t="shared" si="0"/>
        <v>-9194.6299999999992</v>
      </c>
      <c r="F25" s="499">
        <v>9194.6299999999992</v>
      </c>
    </row>
    <row r="26" spans="1:6" ht="12.75" customHeight="1" x14ac:dyDescent="0.25">
      <c r="A26" s="462" t="s">
        <v>691</v>
      </c>
      <c r="B26" s="494" t="s">
        <v>692</v>
      </c>
      <c r="C26" s="499">
        <v>0</v>
      </c>
      <c r="D26" s="499">
        <v>0</v>
      </c>
      <c r="E26" s="499">
        <f t="shared" si="0"/>
        <v>0</v>
      </c>
      <c r="F26" s="499">
        <v>0</v>
      </c>
    </row>
    <row r="27" spans="1:6" ht="12.75" customHeight="1" x14ac:dyDescent="0.25">
      <c r="A27" s="462" t="s">
        <v>693</v>
      </c>
      <c r="B27" s="494" t="s">
        <v>694</v>
      </c>
      <c r="C27" s="499">
        <v>1326.31</v>
      </c>
      <c r="D27" s="499">
        <v>646.47</v>
      </c>
      <c r="E27" s="499">
        <f t="shared" si="0"/>
        <v>-679.83999999999992</v>
      </c>
      <c r="F27" s="499">
        <v>679.84</v>
      </c>
    </row>
    <row r="28" spans="1:6" ht="12.75" customHeight="1" x14ac:dyDescent="0.25">
      <c r="A28" s="462" t="s">
        <v>695</v>
      </c>
      <c r="B28" s="494" t="s">
        <v>884</v>
      </c>
      <c r="C28" s="499">
        <v>75.45</v>
      </c>
      <c r="D28" s="499">
        <v>672.45</v>
      </c>
      <c r="E28" s="499">
        <f t="shared" si="0"/>
        <v>597</v>
      </c>
      <c r="F28" s="499">
        <v>-597</v>
      </c>
    </row>
    <row r="29" spans="1:6" ht="12.75" customHeight="1" x14ac:dyDescent="0.25">
      <c r="A29" s="462" t="s">
        <v>696</v>
      </c>
      <c r="B29" s="494" t="s">
        <v>887</v>
      </c>
      <c r="C29" s="499">
        <v>-2478.7800000000002</v>
      </c>
      <c r="D29" s="499">
        <v>-2603.59</v>
      </c>
      <c r="E29" s="499">
        <f t="shared" si="0"/>
        <v>-124.80999999999995</v>
      </c>
      <c r="F29" s="499">
        <v>124.81</v>
      </c>
    </row>
    <row r="30" spans="1:6" ht="12.75" customHeight="1" x14ac:dyDescent="0.25">
      <c r="A30" s="462" t="s">
        <v>697</v>
      </c>
      <c r="B30" s="494" t="s">
        <v>698</v>
      </c>
      <c r="C30" s="499">
        <v>3.4</v>
      </c>
      <c r="D30" s="499">
        <v>5.18</v>
      </c>
      <c r="E30" s="499">
        <f t="shared" si="0"/>
        <v>1.7799999999999998</v>
      </c>
      <c r="F30" s="499">
        <v>-1.78</v>
      </c>
    </row>
    <row r="31" spans="1:6" ht="12.75" customHeight="1" x14ac:dyDescent="0.25">
      <c r="A31" s="462" t="s">
        <v>701</v>
      </c>
      <c r="B31" s="494" t="s">
        <v>890</v>
      </c>
      <c r="C31" s="499">
        <v>0</v>
      </c>
      <c r="D31" s="499">
        <v>0</v>
      </c>
      <c r="E31" s="499">
        <f t="shared" si="0"/>
        <v>0</v>
      </c>
      <c r="F31" s="499">
        <v>0</v>
      </c>
    </row>
    <row r="32" spans="1:6" ht="12.75" customHeight="1" x14ac:dyDescent="0.25">
      <c r="A32" s="462" t="s">
        <v>702</v>
      </c>
      <c r="B32" s="494" t="s">
        <v>893</v>
      </c>
      <c r="C32" s="499">
        <v>0</v>
      </c>
      <c r="D32" s="499">
        <v>0</v>
      </c>
      <c r="E32" s="499">
        <f t="shared" si="0"/>
        <v>0</v>
      </c>
      <c r="F32" s="499">
        <v>0</v>
      </c>
    </row>
    <row r="33" spans="1:6" ht="12.75" customHeight="1" x14ac:dyDescent="0.25">
      <c r="A33" s="462" t="s">
        <v>703</v>
      </c>
      <c r="B33" s="494" t="s">
        <v>704</v>
      </c>
      <c r="C33" s="499">
        <v>0</v>
      </c>
      <c r="D33" s="499">
        <v>0</v>
      </c>
      <c r="E33" s="499">
        <f t="shared" si="0"/>
        <v>0</v>
      </c>
      <c r="F33" s="499">
        <v>0</v>
      </c>
    </row>
    <row r="34" spans="1:6" ht="12.75" customHeight="1" x14ac:dyDescent="0.25">
      <c r="A34" s="462" t="s">
        <v>705</v>
      </c>
      <c r="B34" s="494" t="s">
        <v>872</v>
      </c>
      <c r="C34" s="911">
        <f>SUM(C35:C40)</f>
        <v>122886.95999999999</v>
      </c>
      <c r="D34" s="911">
        <f>SUM(D35:D40)</f>
        <v>119927.53</v>
      </c>
      <c r="E34" s="911">
        <f t="shared" si="0"/>
        <v>-2959.429999999993</v>
      </c>
      <c r="F34" s="911">
        <f>SUM(F35:F40)</f>
        <v>2959.4300000000003</v>
      </c>
    </row>
    <row r="35" spans="1:6" ht="12.75" customHeight="1" x14ac:dyDescent="0.25">
      <c r="A35" s="462" t="s">
        <v>706</v>
      </c>
      <c r="B35" s="494" t="s">
        <v>875</v>
      </c>
      <c r="C35" s="499">
        <v>19697.189999999999</v>
      </c>
      <c r="D35" s="499">
        <v>19459.32</v>
      </c>
      <c r="E35" s="499">
        <f t="shared" si="0"/>
        <v>-237.86999999999898</v>
      </c>
      <c r="F35" s="499">
        <v>237.87</v>
      </c>
    </row>
    <row r="36" spans="1:6" ht="12.75" customHeight="1" x14ac:dyDescent="0.25">
      <c r="A36" s="462" t="s">
        <v>707</v>
      </c>
      <c r="B36" s="494" t="s">
        <v>708</v>
      </c>
      <c r="C36" s="499">
        <v>14815.6</v>
      </c>
      <c r="D36" s="499">
        <v>18543.669999999998</v>
      </c>
      <c r="E36" s="499">
        <f t="shared" ref="E36:E59" si="1">SUM(D36-C36)</f>
        <v>3728.0699999999979</v>
      </c>
      <c r="F36" s="499">
        <v>-3728.07</v>
      </c>
    </row>
    <row r="37" spans="1:6" ht="12.75" customHeight="1" x14ac:dyDescent="0.25">
      <c r="A37" s="462" t="s">
        <v>709</v>
      </c>
      <c r="B37" s="494" t="s">
        <v>710</v>
      </c>
      <c r="C37" s="499">
        <v>54294.78</v>
      </c>
      <c r="D37" s="499">
        <v>47822.22</v>
      </c>
      <c r="E37" s="499">
        <f t="shared" si="1"/>
        <v>-6472.5599999999977</v>
      </c>
      <c r="F37" s="499">
        <v>6472.56</v>
      </c>
    </row>
    <row r="38" spans="1:6" ht="12.75" customHeight="1" x14ac:dyDescent="0.25">
      <c r="A38" s="462" t="s">
        <v>711</v>
      </c>
      <c r="B38" s="494" t="s">
        <v>712</v>
      </c>
      <c r="C38" s="499">
        <v>33173.519999999997</v>
      </c>
      <c r="D38" s="499">
        <v>33592.910000000003</v>
      </c>
      <c r="E38" s="499">
        <f t="shared" si="1"/>
        <v>419.39000000000669</v>
      </c>
      <c r="F38" s="499">
        <v>-419.39</v>
      </c>
    </row>
    <row r="39" spans="1:6" ht="12.75" customHeight="1" x14ac:dyDescent="0.25">
      <c r="A39" s="462" t="s">
        <v>713</v>
      </c>
      <c r="B39" s="494" t="s">
        <v>714</v>
      </c>
      <c r="C39" s="499">
        <v>905.87</v>
      </c>
      <c r="D39" s="499">
        <v>509.41</v>
      </c>
      <c r="E39" s="499">
        <f t="shared" si="1"/>
        <v>-396.46</v>
      </c>
      <c r="F39" s="499">
        <v>396.46</v>
      </c>
    </row>
    <row r="40" spans="1:6" ht="12.75" customHeight="1" x14ac:dyDescent="0.25">
      <c r="A40" s="462" t="s">
        <v>715</v>
      </c>
      <c r="B40" s="494" t="s">
        <v>716</v>
      </c>
      <c r="C40" s="499">
        <v>0</v>
      </c>
      <c r="D40" s="499">
        <v>0</v>
      </c>
      <c r="E40" s="499">
        <f t="shared" si="1"/>
        <v>0</v>
      </c>
      <c r="F40" s="499">
        <v>0</v>
      </c>
    </row>
    <row r="41" spans="1:6" ht="12.75" customHeight="1" x14ac:dyDescent="0.25">
      <c r="A41" s="462" t="s">
        <v>717</v>
      </c>
      <c r="B41" s="494" t="s">
        <v>718</v>
      </c>
      <c r="C41" s="911">
        <f>SUM(C42:C56)</f>
        <v>109571.4</v>
      </c>
      <c r="D41" s="911">
        <f>SUM(D42:D56)</f>
        <v>65736.73000000001</v>
      </c>
      <c r="E41" s="911">
        <f t="shared" si="1"/>
        <v>-43834.669999999984</v>
      </c>
      <c r="F41" s="911">
        <f>SUM(F42:F56)</f>
        <v>-43834.669999999991</v>
      </c>
    </row>
    <row r="42" spans="1:6" ht="12.75" customHeight="1" x14ac:dyDescent="0.25">
      <c r="A42" s="462" t="s">
        <v>719</v>
      </c>
      <c r="B42" s="494" t="s">
        <v>720</v>
      </c>
      <c r="C42" s="499">
        <v>27383.58</v>
      </c>
      <c r="D42" s="499">
        <v>22733.99</v>
      </c>
      <c r="E42" s="499">
        <f t="shared" si="1"/>
        <v>-4649.59</v>
      </c>
      <c r="F42" s="499">
        <v>-4649.59</v>
      </c>
    </row>
    <row r="43" spans="1:6" ht="12.75" customHeight="1" x14ac:dyDescent="0.25">
      <c r="A43" s="462" t="s">
        <v>721</v>
      </c>
      <c r="B43" s="494" t="s">
        <v>722</v>
      </c>
      <c r="C43" s="499">
        <v>0</v>
      </c>
      <c r="D43" s="499">
        <v>0</v>
      </c>
      <c r="E43" s="499">
        <f t="shared" si="1"/>
        <v>0</v>
      </c>
      <c r="F43" s="499">
        <v>0</v>
      </c>
    </row>
    <row r="44" spans="1:6" ht="12.75" customHeight="1" x14ac:dyDescent="0.25">
      <c r="A44" s="462" t="s">
        <v>723</v>
      </c>
      <c r="B44" s="494" t="s">
        <v>863</v>
      </c>
      <c r="C44" s="499">
        <v>39513.949999999997</v>
      </c>
      <c r="D44" s="499">
        <v>2821.62</v>
      </c>
      <c r="E44" s="499">
        <f t="shared" si="1"/>
        <v>-36692.329999999994</v>
      </c>
      <c r="F44" s="499">
        <v>-36692.329999999994</v>
      </c>
    </row>
    <row r="45" spans="1:6" ht="12.75" customHeight="1" x14ac:dyDescent="0.25">
      <c r="A45" s="462" t="s">
        <v>724</v>
      </c>
      <c r="B45" s="494" t="s">
        <v>896</v>
      </c>
      <c r="C45" s="499">
        <v>1110.06</v>
      </c>
      <c r="D45" s="499">
        <v>1223.8399999999999</v>
      </c>
      <c r="E45" s="499">
        <f t="shared" si="1"/>
        <v>113.77999999999997</v>
      </c>
      <c r="F45" s="499">
        <v>113.77999999999997</v>
      </c>
    </row>
    <row r="46" spans="1:6" ht="12.75" customHeight="1" x14ac:dyDescent="0.25">
      <c r="A46" s="462" t="s">
        <v>726</v>
      </c>
      <c r="B46" s="494" t="s">
        <v>921</v>
      </c>
      <c r="C46" s="499">
        <v>1200.46</v>
      </c>
      <c r="D46" s="499">
        <v>1027.6500000000001</v>
      </c>
      <c r="E46" s="499">
        <f t="shared" si="1"/>
        <v>-172.80999999999995</v>
      </c>
      <c r="F46" s="499">
        <v>-172.80999999999995</v>
      </c>
    </row>
    <row r="47" spans="1:6" ht="12.75" customHeight="1" x14ac:dyDescent="0.25">
      <c r="A47" s="462" t="s">
        <v>727</v>
      </c>
      <c r="B47" s="494" t="s">
        <v>728</v>
      </c>
      <c r="C47" s="499">
        <v>21911.200000000001</v>
      </c>
      <c r="D47" s="499">
        <v>21063.78</v>
      </c>
      <c r="E47" s="499">
        <f t="shared" si="1"/>
        <v>-847.42000000000189</v>
      </c>
      <c r="F47" s="499">
        <v>-847.42</v>
      </c>
    </row>
    <row r="48" spans="1:6" ht="12.75" customHeight="1" x14ac:dyDescent="0.25">
      <c r="A48" s="462" t="s">
        <v>729</v>
      </c>
      <c r="B48" s="494" t="s">
        <v>730</v>
      </c>
      <c r="C48" s="499">
        <v>11477.96</v>
      </c>
      <c r="D48" s="499">
        <v>10984.25</v>
      </c>
      <c r="E48" s="499">
        <f t="shared" si="1"/>
        <v>-493.70999999999913</v>
      </c>
      <c r="F48" s="499">
        <v>-493.71</v>
      </c>
    </row>
    <row r="49" spans="1:6" ht="12.75" customHeight="1" x14ac:dyDescent="0.25">
      <c r="A49" s="462" t="s">
        <v>685</v>
      </c>
      <c r="B49" s="494" t="s">
        <v>731</v>
      </c>
      <c r="C49" s="499">
        <v>0</v>
      </c>
      <c r="D49" s="499">
        <v>0</v>
      </c>
      <c r="E49" s="499">
        <f t="shared" si="1"/>
        <v>0</v>
      </c>
      <c r="F49" s="499">
        <v>0</v>
      </c>
    </row>
    <row r="50" spans="1:6" ht="12.75" customHeight="1" x14ac:dyDescent="0.25">
      <c r="A50" s="462" t="s">
        <v>732</v>
      </c>
      <c r="B50" s="494" t="s">
        <v>733</v>
      </c>
      <c r="C50" s="499">
        <v>3362.85</v>
      </c>
      <c r="D50" s="499">
        <v>3043.03</v>
      </c>
      <c r="E50" s="499">
        <f t="shared" si="1"/>
        <v>-319.81999999999971</v>
      </c>
      <c r="F50" s="499">
        <v>-319.81999999999971</v>
      </c>
    </row>
    <row r="51" spans="1:6" ht="12.75" customHeight="1" x14ac:dyDescent="0.25">
      <c r="A51" s="462" t="s">
        <v>687</v>
      </c>
      <c r="B51" s="494" t="s">
        <v>734</v>
      </c>
      <c r="C51" s="499">
        <v>0</v>
      </c>
      <c r="D51" s="499">
        <v>0</v>
      </c>
      <c r="E51" s="499">
        <f t="shared" si="1"/>
        <v>0</v>
      </c>
      <c r="F51" s="499">
        <v>0</v>
      </c>
    </row>
    <row r="52" spans="1:6" ht="12.75" customHeight="1" x14ac:dyDescent="0.25">
      <c r="A52" s="462" t="s">
        <v>689</v>
      </c>
      <c r="B52" s="494" t="s">
        <v>735</v>
      </c>
      <c r="C52" s="499">
        <v>0</v>
      </c>
      <c r="D52" s="499">
        <v>0</v>
      </c>
      <c r="E52" s="499">
        <f t="shared" si="1"/>
        <v>0</v>
      </c>
      <c r="F52" s="499">
        <v>0</v>
      </c>
    </row>
    <row r="53" spans="1:6" ht="12.75" customHeight="1" x14ac:dyDescent="0.25">
      <c r="A53" s="462" t="s">
        <v>736</v>
      </c>
      <c r="B53" s="494" t="s">
        <v>737</v>
      </c>
      <c r="C53" s="499">
        <v>0</v>
      </c>
      <c r="D53" s="499">
        <v>0</v>
      </c>
      <c r="E53" s="499">
        <f t="shared" si="1"/>
        <v>0</v>
      </c>
      <c r="F53" s="499">
        <v>0</v>
      </c>
    </row>
    <row r="54" spans="1:6" ht="12.75" customHeight="1" x14ac:dyDescent="0.25">
      <c r="A54" s="462" t="s">
        <v>738</v>
      </c>
      <c r="B54" s="494" t="s">
        <v>866</v>
      </c>
      <c r="C54" s="499">
        <v>0</v>
      </c>
      <c r="D54" s="499">
        <v>0</v>
      </c>
      <c r="E54" s="499">
        <f t="shared" si="1"/>
        <v>0</v>
      </c>
      <c r="F54" s="499">
        <v>0</v>
      </c>
    </row>
    <row r="55" spans="1:6" ht="12.75" customHeight="1" x14ac:dyDescent="0.25">
      <c r="A55" s="462" t="s">
        <v>681</v>
      </c>
      <c r="B55" s="494" t="s">
        <v>898</v>
      </c>
      <c r="C55" s="499">
        <v>0</v>
      </c>
      <c r="D55" s="499">
        <v>0</v>
      </c>
      <c r="E55" s="499">
        <f t="shared" si="1"/>
        <v>0</v>
      </c>
      <c r="F55" s="499">
        <v>0</v>
      </c>
    </row>
    <row r="56" spans="1:6" ht="12.75" customHeight="1" x14ac:dyDescent="0.25">
      <c r="A56" s="462" t="s">
        <v>739</v>
      </c>
      <c r="B56" s="494" t="s">
        <v>740</v>
      </c>
      <c r="C56" s="499">
        <v>3611.34</v>
      </c>
      <c r="D56" s="499">
        <v>2838.57</v>
      </c>
      <c r="E56" s="499">
        <f t="shared" si="1"/>
        <v>-772.77</v>
      </c>
      <c r="F56" s="499">
        <v>-772.77</v>
      </c>
    </row>
    <row r="57" spans="1:6" ht="12.75" customHeight="1" x14ac:dyDescent="0.25">
      <c r="A57" s="462" t="s">
        <v>741</v>
      </c>
      <c r="B57" s="494" t="s">
        <v>742</v>
      </c>
      <c r="C57" s="499">
        <v>0</v>
      </c>
      <c r="D57" s="499">
        <v>0</v>
      </c>
      <c r="E57" s="499">
        <f t="shared" si="1"/>
        <v>0</v>
      </c>
      <c r="F57" s="499">
        <v>0</v>
      </c>
    </row>
    <row r="58" spans="1:6" ht="12.75" customHeight="1" thickBot="1" x14ac:dyDescent="0.3">
      <c r="A58" s="463" t="s">
        <v>743</v>
      </c>
      <c r="B58" s="495" t="s">
        <v>744</v>
      </c>
      <c r="C58" s="500">
        <v>0</v>
      </c>
      <c r="D58" s="500">
        <v>0</v>
      </c>
      <c r="E58" s="500">
        <f t="shared" si="1"/>
        <v>0</v>
      </c>
      <c r="F58" s="500">
        <v>0</v>
      </c>
    </row>
    <row r="59" spans="1:6" ht="12.75" customHeight="1" thickBot="1" x14ac:dyDescent="0.3">
      <c r="A59" s="932" t="s">
        <v>745</v>
      </c>
      <c r="B59" s="935" t="s">
        <v>746</v>
      </c>
      <c r="C59" s="934">
        <f>SUM(C4+C5+C6+C7+C12+C17+C30+C31+C32+C33+C34+C41+C57+C58)</f>
        <v>324732.40999999997</v>
      </c>
      <c r="D59" s="934">
        <f>SUM(D4+D5+D6+D7+D12+D17+D30+D31+D32+D33+D34+D41+D57+D58)</f>
        <v>297344.40000000002</v>
      </c>
      <c r="E59" s="934">
        <f t="shared" si="1"/>
        <v>-27388.009999999951</v>
      </c>
      <c r="F59" s="934">
        <f>SUM(F4+F5+F6+F7+F12+F17+F30+F31+F32+F33+F34+F41+F57+F58)</f>
        <v>115764.76999999999</v>
      </c>
    </row>
    <row r="60" spans="1:6" ht="12.75" customHeight="1" x14ac:dyDescent="0.25">
      <c r="A60" s="1047"/>
      <c r="B60" s="1048"/>
      <c r="C60" s="1048"/>
      <c r="D60" s="1048"/>
      <c r="E60" s="1048"/>
      <c r="F60" s="1049"/>
    </row>
    <row r="61" spans="1:6" ht="12.75" customHeight="1" x14ac:dyDescent="0.25">
      <c r="A61" s="461" t="s">
        <v>747</v>
      </c>
      <c r="B61" s="493" t="s">
        <v>748</v>
      </c>
      <c r="C61" s="912">
        <f>SUM(C62:C68)</f>
        <v>35007.32</v>
      </c>
      <c r="D61" s="912">
        <f>SUM(D62:D68)</f>
        <v>35744.759999999995</v>
      </c>
      <c r="E61" s="912">
        <f t="shared" ref="E61:E69" si="2">SUM(D61-C61)</f>
        <v>737.43999999999505</v>
      </c>
      <c r="F61" s="912">
        <f>SUM(F62:F68)</f>
        <v>-737.43999999999994</v>
      </c>
    </row>
    <row r="62" spans="1:6" ht="12.75" customHeight="1" x14ac:dyDescent="0.25">
      <c r="A62" s="462" t="s">
        <v>749</v>
      </c>
      <c r="B62" s="494" t="s">
        <v>750</v>
      </c>
      <c r="C62" s="499">
        <v>0</v>
      </c>
      <c r="D62" s="499">
        <v>0</v>
      </c>
      <c r="E62" s="499">
        <f t="shared" si="2"/>
        <v>0</v>
      </c>
      <c r="F62" s="499">
        <v>0</v>
      </c>
    </row>
    <row r="63" spans="1:6" ht="12.75" customHeight="1" x14ac:dyDescent="0.25">
      <c r="A63" s="462" t="s">
        <v>751</v>
      </c>
      <c r="B63" s="494" t="s">
        <v>752</v>
      </c>
      <c r="C63" s="499">
        <v>16666.86</v>
      </c>
      <c r="D63" s="499">
        <v>17436.03</v>
      </c>
      <c r="E63" s="499">
        <f t="shared" si="2"/>
        <v>769.16999999999825</v>
      </c>
      <c r="F63" s="499">
        <v>-769.17</v>
      </c>
    </row>
    <row r="64" spans="1:6" ht="12.75" customHeight="1" x14ac:dyDescent="0.25">
      <c r="A64" s="462" t="s">
        <v>753</v>
      </c>
      <c r="B64" s="494" t="s">
        <v>754</v>
      </c>
      <c r="C64" s="499">
        <v>18254.419999999998</v>
      </c>
      <c r="D64" s="499">
        <v>18254.419999999998</v>
      </c>
      <c r="E64" s="499">
        <f t="shared" si="2"/>
        <v>0</v>
      </c>
      <c r="F64" s="499">
        <v>0</v>
      </c>
    </row>
    <row r="65" spans="1:6" ht="12.75" customHeight="1" x14ac:dyDescent="0.25">
      <c r="A65" s="462" t="s">
        <v>755</v>
      </c>
      <c r="B65" s="494" t="s">
        <v>904</v>
      </c>
      <c r="C65" s="499">
        <v>60.47</v>
      </c>
      <c r="D65" s="499">
        <v>54.31</v>
      </c>
      <c r="E65" s="499">
        <f t="shared" si="2"/>
        <v>-6.1599999999999966</v>
      </c>
      <c r="F65" s="499">
        <v>6.16</v>
      </c>
    </row>
    <row r="66" spans="1:6" ht="12.75" customHeight="1" x14ac:dyDescent="0.25">
      <c r="A66" s="462" t="s">
        <v>756</v>
      </c>
      <c r="B66" s="494" t="s">
        <v>907</v>
      </c>
      <c r="C66" s="499">
        <v>25.57</v>
      </c>
      <c r="D66" s="499">
        <v>0</v>
      </c>
      <c r="E66" s="499">
        <f t="shared" si="2"/>
        <v>-25.57</v>
      </c>
      <c r="F66" s="499">
        <v>25.57</v>
      </c>
    </row>
    <row r="67" spans="1:6" ht="12.75" customHeight="1" x14ac:dyDescent="0.25">
      <c r="A67" s="462" t="s">
        <v>757</v>
      </c>
      <c r="B67" s="494" t="s">
        <v>910</v>
      </c>
      <c r="C67" s="499">
        <v>0</v>
      </c>
      <c r="D67" s="499">
        <v>0</v>
      </c>
      <c r="E67" s="499">
        <f t="shared" si="2"/>
        <v>0</v>
      </c>
      <c r="F67" s="499">
        <v>0</v>
      </c>
    </row>
    <row r="68" spans="1:6" ht="12.75" customHeight="1" x14ac:dyDescent="0.25">
      <c r="A68" s="462" t="s">
        <v>758</v>
      </c>
      <c r="B68" s="494" t="s">
        <v>759</v>
      </c>
      <c r="C68" s="499">
        <v>0</v>
      </c>
      <c r="D68" s="499">
        <v>0</v>
      </c>
      <c r="E68" s="499">
        <f t="shared" si="2"/>
        <v>0</v>
      </c>
      <c r="F68" s="499">
        <v>0</v>
      </c>
    </row>
    <row r="69" spans="1:6" ht="12.75" customHeight="1" x14ac:dyDescent="0.25">
      <c r="A69" s="462" t="s">
        <v>760</v>
      </c>
      <c r="B69" s="494" t="s">
        <v>761</v>
      </c>
      <c r="C69" s="911">
        <f>SUM(C70:C74)</f>
        <v>-19046.760000000002</v>
      </c>
      <c r="D69" s="911">
        <f>SUM(D70:D74)</f>
        <v>-24106.560000000001</v>
      </c>
      <c r="E69" s="911">
        <f t="shared" si="2"/>
        <v>-5059.7999999999993</v>
      </c>
      <c r="F69" s="911">
        <f>SUM(F70:F74)</f>
        <v>5059.8</v>
      </c>
    </row>
    <row r="70" spans="1:6" ht="12.75" customHeight="1" x14ac:dyDescent="0.25">
      <c r="A70" s="462" t="s">
        <v>762</v>
      </c>
      <c r="B70" s="494" t="s">
        <v>913</v>
      </c>
      <c r="C70" s="499">
        <v>0</v>
      </c>
      <c r="D70" s="499">
        <v>0</v>
      </c>
      <c r="E70" s="499">
        <f t="shared" ref="E70:E118" si="3">SUM(D70-C70)</f>
        <v>0</v>
      </c>
      <c r="F70" s="499">
        <v>0</v>
      </c>
    </row>
    <row r="71" spans="1:6" ht="12.75" customHeight="1" x14ac:dyDescent="0.25">
      <c r="A71" s="462" t="s">
        <v>763</v>
      </c>
      <c r="B71" s="494" t="s">
        <v>916</v>
      </c>
      <c r="C71" s="499">
        <v>-14007.18</v>
      </c>
      <c r="D71" s="499">
        <v>-15437.54</v>
      </c>
      <c r="E71" s="499">
        <f t="shared" si="3"/>
        <v>-1430.3600000000006</v>
      </c>
      <c r="F71" s="499">
        <v>1430.36</v>
      </c>
    </row>
    <row r="72" spans="1:6" ht="12.75" customHeight="1" x14ac:dyDescent="0.25">
      <c r="A72" s="462" t="s">
        <v>764</v>
      </c>
      <c r="B72" s="494" t="s">
        <v>765</v>
      </c>
      <c r="C72" s="499">
        <v>-4979.1099999999997</v>
      </c>
      <c r="D72" s="499">
        <v>-8614.7099999999991</v>
      </c>
      <c r="E72" s="499">
        <f t="shared" si="3"/>
        <v>-3635.5999999999995</v>
      </c>
      <c r="F72" s="499">
        <v>3635.6</v>
      </c>
    </row>
    <row r="73" spans="1:6" ht="12.75" customHeight="1" x14ac:dyDescent="0.25">
      <c r="A73" s="462" t="s">
        <v>766</v>
      </c>
      <c r="B73" s="494" t="s">
        <v>919</v>
      </c>
      <c r="C73" s="499">
        <v>-60.47</v>
      </c>
      <c r="D73" s="499">
        <v>-54.31</v>
      </c>
      <c r="E73" s="499">
        <f t="shared" si="3"/>
        <v>6.1599999999999966</v>
      </c>
      <c r="F73" s="499">
        <v>-6.16</v>
      </c>
    </row>
    <row r="74" spans="1:6" ht="12.75" customHeight="1" x14ac:dyDescent="0.25">
      <c r="A74" s="462" t="s">
        <v>767</v>
      </c>
      <c r="B74" s="494" t="s">
        <v>768</v>
      </c>
      <c r="C74" s="499">
        <v>0</v>
      </c>
      <c r="D74" s="499">
        <v>0</v>
      </c>
      <c r="E74" s="499">
        <f t="shared" si="3"/>
        <v>0</v>
      </c>
      <c r="F74" s="499">
        <v>0</v>
      </c>
    </row>
    <row r="75" spans="1:6" ht="12.75" customHeight="1" x14ac:dyDescent="0.25">
      <c r="A75" s="462" t="s">
        <v>769</v>
      </c>
      <c r="B75" s="494" t="s">
        <v>770</v>
      </c>
      <c r="C75" s="911">
        <f>SUM(C76:C85)</f>
        <v>3907435.49</v>
      </c>
      <c r="D75" s="911">
        <f>SUM(D76:D85)</f>
        <v>3956953.99</v>
      </c>
      <c r="E75" s="911">
        <f t="shared" si="3"/>
        <v>49518.5</v>
      </c>
      <c r="F75" s="911">
        <f>SUM(F76:F85)</f>
        <v>-49518.500000000015</v>
      </c>
    </row>
    <row r="76" spans="1:6" ht="12.75" customHeight="1" x14ac:dyDescent="0.25">
      <c r="A76" s="462" t="s">
        <v>771</v>
      </c>
      <c r="B76" s="494" t="s">
        <v>928</v>
      </c>
      <c r="C76" s="499">
        <v>263537.31</v>
      </c>
      <c r="D76" s="499">
        <v>265716.57</v>
      </c>
      <c r="E76" s="499">
        <f t="shared" si="3"/>
        <v>2179.2600000000093</v>
      </c>
      <c r="F76" s="499">
        <v>-2179.2600000000002</v>
      </c>
    </row>
    <row r="77" spans="1:6" ht="12.75" customHeight="1" x14ac:dyDescent="0.25">
      <c r="A77" s="462" t="s">
        <v>772</v>
      </c>
      <c r="B77" s="494" t="s">
        <v>931</v>
      </c>
      <c r="C77" s="499">
        <v>6730.3</v>
      </c>
      <c r="D77" s="499">
        <v>6785.3</v>
      </c>
      <c r="E77" s="499">
        <f t="shared" si="3"/>
        <v>55</v>
      </c>
      <c r="F77" s="499">
        <v>-55</v>
      </c>
    </row>
    <row r="78" spans="1:6" ht="12.75" customHeight="1" x14ac:dyDescent="0.25">
      <c r="A78" s="462" t="s">
        <v>773</v>
      </c>
      <c r="B78" s="494" t="s">
        <v>934</v>
      </c>
      <c r="C78" s="499">
        <v>2704053.49</v>
      </c>
      <c r="D78" s="499">
        <v>2729061.16</v>
      </c>
      <c r="E78" s="499">
        <f t="shared" si="3"/>
        <v>25007.669999999925</v>
      </c>
      <c r="F78" s="499">
        <v>-25007.67</v>
      </c>
    </row>
    <row r="79" spans="1:6" ht="12.75" customHeight="1" x14ac:dyDescent="0.25">
      <c r="A79" s="462" t="s">
        <v>774</v>
      </c>
      <c r="B79" s="494" t="s">
        <v>775</v>
      </c>
      <c r="C79" s="499">
        <v>846289.11</v>
      </c>
      <c r="D79" s="499">
        <v>886001.48</v>
      </c>
      <c r="E79" s="499">
        <f t="shared" si="3"/>
        <v>39712.369999999995</v>
      </c>
      <c r="F79" s="499">
        <v>-39712.370000000003</v>
      </c>
    </row>
    <row r="80" spans="1:6" ht="12.75" customHeight="1" x14ac:dyDescent="0.25">
      <c r="A80" s="462" t="s">
        <v>776</v>
      </c>
      <c r="B80" s="494" t="s">
        <v>777</v>
      </c>
      <c r="C80" s="499">
        <v>131.97</v>
      </c>
      <c r="D80" s="499">
        <v>131.97</v>
      </c>
      <c r="E80" s="499">
        <f t="shared" si="3"/>
        <v>0</v>
      </c>
      <c r="F80" s="499">
        <v>0</v>
      </c>
    </row>
    <row r="81" spans="1:6" ht="12.75" customHeight="1" x14ac:dyDescent="0.25">
      <c r="A81" s="462" t="s">
        <v>778</v>
      </c>
      <c r="B81" s="494" t="s">
        <v>779</v>
      </c>
      <c r="C81" s="499">
        <v>43572</v>
      </c>
      <c r="D81" s="499">
        <v>46695.27</v>
      </c>
      <c r="E81" s="499">
        <f t="shared" si="3"/>
        <v>3123.2699999999968</v>
      </c>
      <c r="F81" s="499">
        <v>-3123.27</v>
      </c>
    </row>
    <row r="82" spans="1:6" ht="12.75" customHeight="1" x14ac:dyDescent="0.25">
      <c r="A82" s="462" t="s">
        <v>780</v>
      </c>
      <c r="B82" s="494" t="s">
        <v>937</v>
      </c>
      <c r="C82" s="499">
        <v>8007.49</v>
      </c>
      <c r="D82" s="499">
        <v>7768.65</v>
      </c>
      <c r="E82" s="499">
        <f t="shared" si="3"/>
        <v>-238.84000000000015</v>
      </c>
      <c r="F82" s="499">
        <v>238.84</v>
      </c>
    </row>
    <row r="83" spans="1:6" ht="12.75" customHeight="1" x14ac:dyDescent="0.25">
      <c r="A83" s="462" t="s">
        <v>781</v>
      </c>
      <c r="B83" s="494" t="s">
        <v>940</v>
      </c>
      <c r="C83" s="499">
        <v>0</v>
      </c>
      <c r="D83" s="499">
        <v>0</v>
      </c>
      <c r="E83" s="499">
        <f t="shared" si="3"/>
        <v>0</v>
      </c>
      <c r="F83" s="499">
        <v>0</v>
      </c>
    </row>
    <row r="84" spans="1:6" ht="12.75" customHeight="1" x14ac:dyDescent="0.25">
      <c r="A84" s="462" t="s">
        <v>782</v>
      </c>
      <c r="B84" s="494" t="s">
        <v>783</v>
      </c>
      <c r="C84" s="499">
        <v>35113.82</v>
      </c>
      <c r="D84" s="499">
        <v>14793.59</v>
      </c>
      <c r="E84" s="499">
        <f t="shared" si="3"/>
        <v>-20320.23</v>
      </c>
      <c r="F84" s="499">
        <v>20320.23</v>
      </c>
    </row>
    <row r="85" spans="1:6" ht="12.75" customHeight="1" x14ac:dyDescent="0.25">
      <c r="A85" s="462" t="s">
        <v>784</v>
      </c>
      <c r="B85" s="494" t="s">
        <v>943</v>
      </c>
      <c r="C85" s="499">
        <v>0</v>
      </c>
      <c r="D85" s="499">
        <v>0</v>
      </c>
      <c r="E85" s="499">
        <f t="shared" si="3"/>
        <v>0</v>
      </c>
      <c r="F85" s="499">
        <v>0</v>
      </c>
    </row>
    <row r="86" spans="1:6" ht="12.75" customHeight="1" x14ac:dyDescent="0.25">
      <c r="A86" s="462" t="s">
        <v>760</v>
      </c>
      <c r="B86" s="494" t="s">
        <v>946</v>
      </c>
      <c r="C86" s="911">
        <f>SUM(C87:C92)</f>
        <v>-1361568.46</v>
      </c>
      <c r="D86" s="911">
        <f>SUM(D87:D92)</f>
        <v>-1457198.81</v>
      </c>
      <c r="E86" s="911">
        <f t="shared" si="3"/>
        <v>-95630.350000000093</v>
      </c>
      <c r="F86" s="911">
        <f>SUM(F87:F92)</f>
        <v>95630.35</v>
      </c>
    </row>
    <row r="87" spans="1:6" ht="12.75" customHeight="1" x14ac:dyDescent="0.25">
      <c r="A87" s="462" t="s">
        <v>785</v>
      </c>
      <c r="B87" s="494" t="s">
        <v>786</v>
      </c>
      <c r="C87" s="499">
        <v>-721398.86</v>
      </c>
      <c r="D87" s="499">
        <v>-775292.16</v>
      </c>
      <c r="E87" s="499">
        <f t="shared" si="3"/>
        <v>-53893.300000000047</v>
      </c>
      <c r="F87" s="499">
        <v>53893.3</v>
      </c>
    </row>
    <row r="88" spans="1:6" ht="12.75" customHeight="1" x14ac:dyDescent="0.25">
      <c r="A88" s="462" t="s">
        <v>787</v>
      </c>
      <c r="B88" s="494" t="s">
        <v>788</v>
      </c>
      <c r="C88" s="499">
        <v>-615720.42000000004</v>
      </c>
      <c r="D88" s="499">
        <v>-655996.25</v>
      </c>
      <c r="E88" s="499">
        <f t="shared" si="3"/>
        <v>-40275.829999999958</v>
      </c>
      <c r="F88" s="499">
        <v>40275.83</v>
      </c>
    </row>
    <row r="89" spans="1:6" ht="12.75" customHeight="1" x14ac:dyDescent="0.25">
      <c r="A89" s="462" t="s">
        <v>789</v>
      </c>
      <c r="B89" s="494" t="s">
        <v>949</v>
      </c>
      <c r="C89" s="499">
        <v>-131.97</v>
      </c>
      <c r="D89" s="499">
        <v>-131.97</v>
      </c>
      <c r="E89" s="499">
        <f t="shared" si="3"/>
        <v>0</v>
      </c>
      <c r="F89" s="499">
        <v>0</v>
      </c>
    </row>
    <row r="90" spans="1:6" ht="12.75" customHeight="1" x14ac:dyDescent="0.25">
      <c r="A90" s="462" t="s">
        <v>790</v>
      </c>
      <c r="B90" s="494" t="s">
        <v>952</v>
      </c>
      <c r="C90" s="499">
        <v>-16309.72</v>
      </c>
      <c r="D90" s="499">
        <v>-18009.78</v>
      </c>
      <c r="E90" s="499">
        <f t="shared" si="3"/>
        <v>-1700.0599999999995</v>
      </c>
      <c r="F90" s="499">
        <v>1700.06</v>
      </c>
    </row>
    <row r="91" spans="1:6" ht="12.75" customHeight="1" x14ac:dyDescent="0.25">
      <c r="A91" s="462" t="s">
        <v>791</v>
      </c>
      <c r="B91" s="494" t="s">
        <v>792</v>
      </c>
      <c r="C91" s="499">
        <v>-8007.49</v>
      </c>
      <c r="D91" s="499">
        <v>-7768.65</v>
      </c>
      <c r="E91" s="499">
        <f t="shared" si="3"/>
        <v>238.84000000000015</v>
      </c>
      <c r="F91" s="499">
        <v>-238.84</v>
      </c>
    </row>
    <row r="92" spans="1:6" ht="12.75" customHeight="1" x14ac:dyDescent="0.25">
      <c r="A92" s="462" t="s">
        <v>793</v>
      </c>
      <c r="B92" s="494" t="s">
        <v>954</v>
      </c>
      <c r="C92" s="499">
        <v>0</v>
      </c>
      <c r="D92" s="499">
        <v>0</v>
      </c>
      <c r="E92" s="499">
        <f t="shared" si="3"/>
        <v>0</v>
      </c>
      <c r="F92" s="499">
        <v>0</v>
      </c>
    </row>
    <row r="93" spans="1:6" ht="12.75" customHeight="1" x14ac:dyDescent="0.25">
      <c r="A93" s="462" t="s">
        <v>794</v>
      </c>
      <c r="B93" s="494" t="s">
        <v>956</v>
      </c>
      <c r="C93" s="499">
        <v>0</v>
      </c>
      <c r="D93" s="499">
        <v>0</v>
      </c>
      <c r="E93" s="499">
        <f t="shared" si="3"/>
        <v>0</v>
      </c>
      <c r="F93" s="499">
        <v>-128558.39999999999</v>
      </c>
    </row>
    <row r="94" spans="1:6" ht="12.75" customHeight="1" x14ac:dyDescent="0.25">
      <c r="A94" s="462" t="s">
        <v>795</v>
      </c>
      <c r="B94" s="494" t="s">
        <v>796</v>
      </c>
      <c r="C94" s="911">
        <f>SUM(C95:C99)</f>
        <v>32</v>
      </c>
      <c r="D94" s="911">
        <f>SUM(D95:D99)</f>
        <v>32</v>
      </c>
      <c r="E94" s="911">
        <f t="shared" si="3"/>
        <v>0</v>
      </c>
      <c r="F94" s="911">
        <f>SUM(F95:F99)</f>
        <v>0</v>
      </c>
    </row>
    <row r="95" spans="1:6" ht="12.75" customHeight="1" x14ac:dyDescent="0.25">
      <c r="A95" s="462" t="s">
        <v>797</v>
      </c>
      <c r="B95" s="494" t="s">
        <v>798</v>
      </c>
      <c r="C95" s="499">
        <v>0</v>
      </c>
      <c r="D95" s="499">
        <v>0</v>
      </c>
      <c r="E95" s="499">
        <f t="shared" si="3"/>
        <v>0</v>
      </c>
      <c r="F95" s="499">
        <v>0</v>
      </c>
    </row>
    <row r="96" spans="1:6" ht="12.75" customHeight="1" x14ac:dyDescent="0.25">
      <c r="A96" s="462" t="s">
        <v>799</v>
      </c>
      <c r="B96" s="494" t="s">
        <v>800</v>
      </c>
      <c r="C96" s="499">
        <v>0</v>
      </c>
      <c r="D96" s="499">
        <v>0</v>
      </c>
      <c r="E96" s="499">
        <f t="shared" si="3"/>
        <v>0</v>
      </c>
      <c r="F96" s="499">
        <v>0</v>
      </c>
    </row>
    <row r="97" spans="1:6" ht="12.75" customHeight="1" x14ac:dyDescent="0.25">
      <c r="A97" s="462" t="s">
        <v>801</v>
      </c>
      <c r="B97" s="494" t="s">
        <v>802</v>
      </c>
      <c r="C97" s="499">
        <v>0</v>
      </c>
      <c r="D97" s="499">
        <v>0</v>
      </c>
      <c r="E97" s="499">
        <f t="shared" si="3"/>
        <v>0</v>
      </c>
      <c r="F97" s="499">
        <v>0</v>
      </c>
    </row>
    <row r="98" spans="1:6" ht="12.75" customHeight="1" x14ac:dyDescent="0.25">
      <c r="A98" s="462" t="s">
        <v>803</v>
      </c>
      <c r="B98" s="494" t="s">
        <v>804</v>
      </c>
      <c r="C98" s="499">
        <v>0</v>
      </c>
      <c r="D98" s="499">
        <v>0</v>
      </c>
      <c r="E98" s="499">
        <f t="shared" si="3"/>
        <v>0</v>
      </c>
      <c r="F98" s="499">
        <v>0</v>
      </c>
    </row>
    <row r="99" spans="1:6" ht="12.75" customHeight="1" thickBot="1" x14ac:dyDescent="0.3">
      <c r="A99" s="464" t="s">
        <v>805</v>
      </c>
      <c r="B99" s="496" t="s">
        <v>806</v>
      </c>
      <c r="C99" s="501">
        <v>32</v>
      </c>
      <c r="D99" s="501">
        <v>32</v>
      </c>
      <c r="E99" s="501">
        <f t="shared" si="3"/>
        <v>0</v>
      </c>
      <c r="F99" s="501">
        <v>0</v>
      </c>
    </row>
    <row r="100" spans="1:6" ht="12.75" customHeight="1" thickBot="1" x14ac:dyDescent="0.3">
      <c r="A100" s="932" t="s">
        <v>807</v>
      </c>
      <c r="B100" s="935" t="s">
        <v>808</v>
      </c>
      <c r="C100" s="936">
        <f>SUM(C61+C69+C75+C86+C93+C94)</f>
        <v>2561859.5900000003</v>
      </c>
      <c r="D100" s="936">
        <f>SUM(D61+D69+D75+D86+D93+D94)</f>
        <v>2511425.3800000004</v>
      </c>
      <c r="E100" s="936">
        <f t="shared" si="3"/>
        <v>-50434.209999999963</v>
      </c>
      <c r="F100" s="936">
        <f>SUM(F61+F69+F75+F86+F93+F94)</f>
        <v>-78124.19</v>
      </c>
    </row>
    <row r="101" spans="1:6" ht="12.75" customHeight="1" x14ac:dyDescent="0.25">
      <c r="A101" s="1050"/>
      <c r="B101" s="1051"/>
      <c r="C101" s="1051"/>
      <c r="D101" s="1051"/>
      <c r="E101" s="1051"/>
      <c r="F101" s="1052"/>
    </row>
    <row r="102" spans="1:6" ht="12.75" customHeight="1" x14ac:dyDescent="0.25">
      <c r="A102" s="461" t="s">
        <v>809</v>
      </c>
      <c r="B102" s="493" t="s">
        <v>810</v>
      </c>
      <c r="C102" s="912">
        <f>SUM(C103:C107)</f>
        <v>0</v>
      </c>
      <c r="D102" s="912">
        <f>SUM(D103:D107)</f>
        <v>0</v>
      </c>
      <c r="E102" s="912">
        <f t="shared" si="3"/>
        <v>0</v>
      </c>
      <c r="F102" s="912">
        <f>SUM(F103:F107)</f>
        <v>0</v>
      </c>
    </row>
    <row r="103" spans="1:6" ht="12.75" customHeight="1" x14ac:dyDescent="0.25">
      <c r="A103" s="462" t="s">
        <v>811</v>
      </c>
      <c r="B103" s="494" t="s">
        <v>812</v>
      </c>
      <c r="C103" s="499">
        <v>0</v>
      </c>
      <c r="D103" s="499">
        <v>0</v>
      </c>
      <c r="E103" s="499">
        <f t="shared" si="3"/>
        <v>0</v>
      </c>
      <c r="F103" s="499">
        <v>0</v>
      </c>
    </row>
    <row r="104" spans="1:6" ht="12.75" customHeight="1" x14ac:dyDescent="0.25">
      <c r="A104" s="462" t="s">
        <v>813</v>
      </c>
      <c r="B104" s="494" t="s">
        <v>814</v>
      </c>
      <c r="C104" s="499">
        <v>0</v>
      </c>
      <c r="D104" s="499">
        <v>0</v>
      </c>
      <c r="E104" s="499">
        <f t="shared" si="3"/>
        <v>0</v>
      </c>
      <c r="F104" s="499">
        <v>0</v>
      </c>
    </row>
    <row r="105" spans="1:6" ht="12.75" customHeight="1" x14ac:dyDescent="0.25">
      <c r="A105" s="462" t="s">
        <v>815</v>
      </c>
      <c r="B105" s="494">
        <v>100</v>
      </c>
      <c r="C105" s="499">
        <v>0</v>
      </c>
      <c r="D105" s="499">
        <v>0</v>
      </c>
      <c r="E105" s="499">
        <f t="shared" si="3"/>
        <v>0</v>
      </c>
      <c r="F105" s="499">
        <v>0</v>
      </c>
    </row>
    <row r="106" spans="1:6" ht="12.75" customHeight="1" x14ac:dyDescent="0.25">
      <c r="A106" s="462" t="s">
        <v>816</v>
      </c>
      <c r="B106" s="494">
        <v>101</v>
      </c>
      <c r="C106" s="499">
        <v>0</v>
      </c>
      <c r="D106" s="499">
        <v>0</v>
      </c>
      <c r="E106" s="499">
        <f t="shared" si="3"/>
        <v>0</v>
      </c>
      <c r="F106" s="499">
        <v>0</v>
      </c>
    </row>
    <row r="107" spans="1:6" ht="12.75" customHeight="1" x14ac:dyDescent="0.25">
      <c r="A107" s="462" t="s">
        <v>817</v>
      </c>
      <c r="B107" s="494">
        <v>102</v>
      </c>
      <c r="C107" s="499">
        <v>0</v>
      </c>
      <c r="D107" s="499">
        <v>0</v>
      </c>
      <c r="E107" s="499">
        <f t="shared" si="3"/>
        <v>0</v>
      </c>
      <c r="F107" s="499">
        <v>0</v>
      </c>
    </row>
    <row r="108" spans="1:6" ht="12.75" customHeight="1" x14ac:dyDescent="0.25">
      <c r="A108" s="462" t="s">
        <v>818</v>
      </c>
      <c r="B108" s="494">
        <v>103</v>
      </c>
      <c r="C108" s="499">
        <v>0</v>
      </c>
      <c r="D108" s="499">
        <v>0</v>
      </c>
      <c r="E108" s="499">
        <f t="shared" si="3"/>
        <v>0</v>
      </c>
      <c r="F108" s="499">
        <v>0</v>
      </c>
    </row>
    <row r="109" spans="1:6" ht="12.75" customHeight="1" x14ac:dyDescent="0.25">
      <c r="A109" s="462" t="s">
        <v>819</v>
      </c>
      <c r="B109" s="494">
        <v>104</v>
      </c>
      <c r="C109" s="499">
        <v>2705707.42</v>
      </c>
      <c r="D109" s="499">
        <v>2656196.66</v>
      </c>
      <c r="E109" s="499">
        <f t="shared" si="3"/>
        <v>-49510.759999999776</v>
      </c>
      <c r="F109" s="499">
        <v>-49510.76</v>
      </c>
    </row>
    <row r="110" spans="1:6" ht="12.75" customHeight="1" x14ac:dyDescent="0.25">
      <c r="A110" s="462" t="s">
        <v>820</v>
      </c>
      <c r="B110" s="494">
        <v>105</v>
      </c>
      <c r="C110" s="499">
        <v>130316</v>
      </c>
      <c r="D110" s="499">
        <v>165305.01999999999</v>
      </c>
      <c r="E110" s="499">
        <f t="shared" si="3"/>
        <v>34989.01999999999</v>
      </c>
      <c r="F110" s="499">
        <v>34989.01999999999</v>
      </c>
    </row>
    <row r="111" spans="1:6" ht="12.75" customHeight="1" x14ac:dyDescent="0.25">
      <c r="A111" s="462" t="s">
        <v>821</v>
      </c>
      <c r="B111" s="494">
        <v>106</v>
      </c>
      <c r="C111" s="499">
        <v>0</v>
      </c>
      <c r="D111" s="499">
        <v>0</v>
      </c>
      <c r="E111" s="499">
        <f t="shared" si="3"/>
        <v>0</v>
      </c>
      <c r="F111" s="499">
        <v>0</v>
      </c>
    </row>
    <row r="112" spans="1:6" ht="12.75" customHeight="1" x14ac:dyDescent="0.25">
      <c r="A112" s="462" t="s">
        <v>822</v>
      </c>
      <c r="B112" s="494">
        <v>107</v>
      </c>
      <c r="C112" s="499">
        <v>0</v>
      </c>
      <c r="D112" s="499">
        <v>0</v>
      </c>
      <c r="E112" s="499">
        <f t="shared" si="3"/>
        <v>0</v>
      </c>
      <c r="F112" s="499">
        <v>0</v>
      </c>
    </row>
    <row r="113" spans="1:6" ht="12.75" customHeight="1" x14ac:dyDescent="0.25">
      <c r="A113" s="462" t="s">
        <v>823</v>
      </c>
      <c r="B113" s="494">
        <v>108</v>
      </c>
      <c r="C113" s="499">
        <v>19928.43</v>
      </c>
      <c r="D113" s="499">
        <v>10303.15</v>
      </c>
      <c r="E113" s="499">
        <f t="shared" si="3"/>
        <v>-9625.2800000000007</v>
      </c>
      <c r="F113" s="499">
        <v>-9625.2800000000007</v>
      </c>
    </row>
    <row r="114" spans="1:6" ht="12.75" customHeight="1" thickBot="1" x14ac:dyDescent="0.3">
      <c r="A114" s="464" t="s">
        <v>824</v>
      </c>
      <c r="B114" s="496">
        <v>109</v>
      </c>
      <c r="C114" s="501">
        <v>0</v>
      </c>
      <c r="D114" s="501">
        <v>-10303.15</v>
      </c>
      <c r="E114" s="501">
        <f t="shared" si="3"/>
        <v>-10303.15</v>
      </c>
      <c r="F114" s="501">
        <v>-10303.15</v>
      </c>
    </row>
    <row r="115" spans="1:6" ht="12.75" customHeight="1" thickBot="1" x14ac:dyDescent="0.3">
      <c r="A115" s="932" t="s">
        <v>825</v>
      </c>
      <c r="B115" s="935">
        <v>110</v>
      </c>
      <c r="C115" s="936">
        <f>SUM(C102+C108+C109+C110+C111+C112+C113+C114)</f>
        <v>2855951.85</v>
      </c>
      <c r="D115" s="936">
        <f>SUM(D102+D108+D109+D110+D111+D112+D113+D114)</f>
        <v>2821501.68</v>
      </c>
      <c r="E115" s="936">
        <f t="shared" si="3"/>
        <v>-34450.169999999925</v>
      </c>
      <c r="F115" s="936">
        <f>SUM(F102+F108+F109+F110+F111+F112+F113+F114)</f>
        <v>-34450.170000000013</v>
      </c>
    </row>
    <row r="116" spans="1:6" ht="12.75" customHeight="1" x14ac:dyDescent="0.25">
      <c r="A116" s="1050"/>
      <c r="B116" s="1051"/>
      <c r="C116" s="1051"/>
      <c r="D116" s="1051"/>
      <c r="E116" s="1051"/>
      <c r="F116" s="1052"/>
    </row>
    <row r="117" spans="1:6" ht="12.75" customHeight="1" x14ac:dyDescent="0.25">
      <c r="A117" s="465" t="s">
        <v>826</v>
      </c>
      <c r="B117" s="493">
        <v>111</v>
      </c>
      <c r="C117" s="912">
        <f>SUM(C59+C100+C115)</f>
        <v>5742543.8500000006</v>
      </c>
      <c r="D117" s="912">
        <f>SUM(D59+D100+D115)</f>
        <v>5630271.4600000009</v>
      </c>
      <c r="E117" s="912">
        <f t="shared" si="3"/>
        <v>-112272.38999999966</v>
      </c>
      <c r="F117" s="912">
        <f>SUM(F59+F100+F115)</f>
        <v>3190.4099999999744</v>
      </c>
    </row>
    <row r="118" spans="1:6" ht="12.75" customHeight="1" thickBot="1" x14ac:dyDescent="0.3">
      <c r="A118" s="466" t="s">
        <v>827</v>
      </c>
      <c r="B118" s="497">
        <v>112</v>
      </c>
      <c r="C118" s="502">
        <v>272936.46999999997</v>
      </c>
      <c r="D118" s="502">
        <v>276126.87</v>
      </c>
      <c r="E118" s="502">
        <f t="shared" si="3"/>
        <v>3190.4000000000233</v>
      </c>
      <c r="F118" s="502">
        <v>-3190.4</v>
      </c>
    </row>
  </sheetData>
  <mergeCells count="3">
    <mergeCell ref="A60:F60"/>
    <mergeCell ref="A101:F101"/>
    <mergeCell ref="A116:F116"/>
  </mergeCells>
  <phoneticPr fontId="48" type="noConversion"/>
  <pageMargins left="0.70866141732283472" right="0.70866141732283472" top="0.78740157480314965" bottom="0.78740157480314965" header="0.31496062992125984" footer="0.31496062992125984"/>
  <pageSetup paperSize="9" scale="80" orientation="portrait" r:id="rId1"/>
  <rowBreaks count="1" manualBreakCount="1">
    <brk id="59" max="16383" man="1"/>
  </rowBreaks>
  <ignoredErrors>
    <ignoredError sqref="B4:B45 B46:B59 B61:B97 B98:B100 B102:B10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zoomScaleNormal="96" workbookViewId="0">
      <pane ySplit="5" topLeftCell="A6" activePane="bottomLeft" state="frozen"/>
      <selection pane="bottomLeft" activeCell="M1" sqref="M1"/>
    </sheetView>
  </sheetViews>
  <sheetFormatPr defaultRowHeight="12.75" x14ac:dyDescent="0.25"/>
  <cols>
    <col min="1" max="1" width="1.42578125" style="14" customWidth="1"/>
    <col min="2" max="2" width="4.42578125" style="14" customWidth="1"/>
    <col min="3" max="3" width="3.140625" style="14" customWidth="1"/>
    <col min="4" max="5" width="6.140625" style="14" customWidth="1"/>
    <col min="6" max="6" width="43.5703125" style="14" customWidth="1"/>
    <col min="7" max="7" width="5.28515625" style="27" customWidth="1"/>
    <col min="8" max="13" width="11.5703125" style="14" customWidth="1"/>
    <col min="14" max="14" width="2" style="319" customWidth="1"/>
    <col min="15" max="16384" width="9.140625" style="14"/>
  </cols>
  <sheetData>
    <row r="1" spans="1:15" ht="22.5" customHeight="1" x14ac:dyDescent="0.25">
      <c r="A1" s="673" t="s">
        <v>1228</v>
      </c>
      <c r="B1" s="316"/>
      <c r="C1" s="316"/>
      <c r="D1" s="316"/>
      <c r="E1" s="316"/>
      <c r="F1" s="317"/>
      <c r="G1" s="318"/>
      <c r="H1" s="316"/>
      <c r="I1" s="316"/>
      <c r="J1" s="316"/>
      <c r="K1" s="316"/>
      <c r="L1" s="316"/>
      <c r="M1" s="316"/>
    </row>
    <row r="2" spans="1:15" ht="16.5" thickBot="1" x14ac:dyDescent="0.3">
      <c r="A2" s="315"/>
      <c r="B2" s="316"/>
      <c r="C2" s="316"/>
      <c r="D2" s="316"/>
      <c r="E2" s="316"/>
      <c r="F2" s="317"/>
      <c r="G2" s="318"/>
      <c r="H2" s="316"/>
      <c r="I2" s="316"/>
      <c r="J2" s="316"/>
      <c r="K2" s="316"/>
      <c r="L2" s="316"/>
      <c r="M2" s="545" t="s">
        <v>511</v>
      </c>
      <c r="N2" s="320"/>
    </row>
    <row r="3" spans="1:15" ht="14.25" customHeight="1" x14ac:dyDescent="0.25">
      <c r="A3" s="1060" t="s">
        <v>427</v>
      </c>
      <c r="B3" s="1061"/>
      <c r="C3" s="1061"/>
      <c r="D3" s="1061"/>
      <c r="E3" s="1061"/>
      <c r="F3" s="1062"/>
      <c r="G3" s="1069" t="s">
        <v>159</v>
      </c>
      <c r="H3" s="1055" t="s">
        <v>428</v>
      </c>
      <c r="I3" s="1072"/>
      <c r="J3" s="1055" t="s">
        <v>429</v>
      </c>
      <c r="K3" s="1072"/>
      <c r="L3" s="1055" t="s">
        <v>430</v>
      </c>
      <c r="M3" s="1056"/>
      <c r="N3" s="321"/>
    </row>
    <row r="4" spans="1:15" ht="13.5" customHeight="1" x14ac:dyDescent="0.25">
      <c r="A4" s="1063"/>
      <c r="B4" s="1064"/>
      <c r="C4" s="1064"/>
      <c r="D4" s="1064"/>
      <c r="E4" s="1064"/>
      <c r="F4" s="1065"/>
      <c r="G4" s="1070"/>
      <c r="H4" s="431" t="s">
        <v>431</v>
      </c>
      <c r="I4" s="429" t="s">
        <v>160</v>
      </c>
      <c r="J4" s="431" t="s">
        <v>314</v>
      </c>
      <c r="K4" s="429" t="s">
        <v>160</v>
      </c>
      <c r="L4" s="431" t="s">
        <v>314</v>
      </c>
      <c r="M4" s="430" t="s">
        <v>160</v>
      </c>
      <c r="N4" s="322"/>
    </row>
    <row r="5" spans="1:15" ht="11.25" customHeight="1" thickBot="1" x14ac:dyDescent="0.3">
      <c r="A5" s="1066"/>
      <c r="B5" s="1067"/>
      <c r="C5" s="1067"/>
      <c r="D5" s="1067"/>
      <c r="E5" s="1067"/>
      <c r="F5" s="1068"/>
      <c r="G5" s="1071"/>
      <c r="H5" s="426">
        <v>1</v>
      </c>
      <c r="I5" s="427">
        <v>2</v>
      </c>
      <c r="J5" s="426">
        <v>3</v>
      </c>
      <c r="K5" s="427">
        <v>4</v>
      </c>
      <c r="L5" s="426">
        <v>5</v>
      </c>
      <c r="M5" s="428">
        <v>6</v>
      </c>
      <c r="N5" s="323"/>
    </row>
    <row r="6" spans="1:15" ht="12.75" customHeight="1" x14ac:dyDescent="0.25">
      <c r="A6" s="1057" t="s">
        <v>551</v>
      </c>
      <c r="B6" s="1058"/>
      <c r="C6" s="1058"/>
      <c r="D6" s="1058"/>
      <c r="E6" s="1058"/>
      <c r="F6" s="1059"/>
      <c r="G6" s="387">
        <v>1</v>
      </c>
      <c r="H6" s="711">
        <f t="shared" ref="H6:M6" si="0">+H7+H32</f>
        <v>386144.66000000003</v>
      </c>
      <c r="I6" s="712">
        <f t="shared" si="0"/>
        <v>385417.54000000004</v>
      </c>
      <c r="J6" s="711">
        <f t="shared" si="0"/>
        <v>7210</v>
      </c>
      <c r="K6" s="712">
        <f t="shared" si="0"/>
        <v>7210</v>
      </c>
      <c r="L6" s="711">
        <f t="shared" si="0"/>
        <v>393354.66000000003</v>
      </c>
      <c r="M6" s="713">
        <f t="shared" si="0"/>
        <v>392627.54000000004</v>
      </c>
      <c r="N6" s="322"/>
    </row>
    <row r="7" spans="1:15" ht="12.75" customHeight="1" x14ac:dyDescent="0.25">
      <c r="A7" s="649"/>
      <c r="B7" s="1053" t="s">
        <v>552</v>
      </c>
      <c r="C7" s="1053"/>
      <c r="D7" s="1053"/>
      <c r="E7" s="1053"/>
      <c r="F7" s="1054"/>
      <c r="G7" s="650">
        <f>G6+1</f>
        <v>2</v>
      </c>
      <c r="H7" s="714">
        <f t="shared" ref="H7:M7" si="1">+H8+H18+H25</f>
        <v>386144.66000000003</v>
      </c>
      <c r="I7" s="715">
        <f t="shared" si="1"/>
        <v>385417.54000000004</v>
      </c>
      <c r="J7" s="714">
        <f t="shared" si="1"/>
        <v>7210</v>
      </c>
      <c r="K7" s="715">
        <f t="shared" si="1"/>
        <v>7210</v>
      </c>
      <c r="L7" s="714">
        <f t="shared" si="1"/>
        <v>393354.66000000003</v>
      </c>
      <c r="M7" s="716">
        <f t="shared" si="1"/>
        <v>392627.54000000004</v>
      </c>
      <c r="N7" s="322"/>
      <c r="O7" s="136"/>
    </row>
    <row r="8" spans="1:15" ht="12.75" customHeight="1" x14ac:dyDescent="0.25">
      <c r="A8" s="324"/>
      <c r="B8" s="325"/>
      <c r="C8" s="326" t="s">
        <v>432</v>
      </c>
      <c r="D8" s="327" t="s">
        <v>553</v>
      </c>
      <c r="E8" s="325"/>
      <c r="F8" s="328"/>
      <c r="G8" s="388">
        <f t="shared" ref="G8:G34" si="2">G7+1</f>
        <v>3</v>
      </c>
      <c r="H8" s="717">
        <f t="shared" ref="H8:M8" si="3">+H9+H12</f>
        <v>368921.66000000003</v>
      </c>
      <c r="I8" s="718">
        <f t="shared" si="3"/>
        <v>368362.39</v>
      </c>
      <c r="J8" s="717">
        <f t="shared" si="3"/>
        <v>7150</v>
      </c>
      <c r="K8" s="718">
        <f t="shared" si="3"/>
        <v>7150</v>
      </c>
      <c r="L8" s="717">
        <f t="shared" si="3"/>
        <v>376071.66000000003</v>
      </c>
      <c r="M8" s="719">
        <f t="shared" si="3"/>
        <v>375512.39</v>
      </c>
      <c r="N8" s="322"/>
      <c r="O8" s="136"/>
    </row>
    <row r="9" spans="1:15" ht="12.75" customHeight="1" x14ac:dyDescent="0.25">
      <c r="A9" s="824"/>
      <c r="B9" s="825"/>
      <c r="C9" s="825"/>
      <c r="D9" s="825" t="s">
        <v>161</v>
      </c>
      <c r="E9" s="825" t="s">
        <v>624</v>
      </c>
      <c r="F9" s="826"/>
      <c r="G9" s="827">
        <f t="shared" si="2"/>
        <v>4</v>
      </c>
      <c r="H9" s="828">
        <f t="shared" ref="H9:M9" si="4">+H10+H11</f>
        <v>9647.43</v>
      </c>
      <c r="I9" s="829">
        <f t="shared" si="4"/>
        <v>9647.43</v>
      </c>
      <c r="J9" s="828">
        <f t="shared" si="4"/>
        <v>0</v>
      </c>
      <c r="K9" s="829">
        <f t="shared" si="4"/>
        <v>0</v>
      </c>
      <c r="L9" s="828">
        <f t="shared" si="4"/>
        <v>9647.43</v>
      </c>
      <c r="M9" s="830">
        <f t="shared" si="4"/>
        <v>9647.43</v>
      </c>
      <c r="N9" s="322"/>
      <c r="O9" s="136"/>
    </row>
    <row r="10" spans="1:15" ht="12.75" customHeight="1" x14ac:dyDescent="0.25">
      <c r="A10" s="432"/>
      <c r="B10" s="330"/>
      <c r="C10" s="330"/>
      <c r="D10" s="330"/>
      <c r="E10" s="330" t="s">
        <v>432</v>
      </c>
      <c r="F10" s="330" t="s">
        <v>434</v>
      </c>
      <c r="G10" s="335">
        <f t="shared" si="2"/>
        <v>5</v>
      </c>
      <c r="H10" s="720">
        <v>9647.43</v>
      </c>
      <c r="I10" s="721">
        <v>9647.43</v>
      </c>
      <c r="J10" s="720">
        <v>0</v>
      </c>
      <c r="K10" s="721">
        <v>0</v>
      </c>
      <c r="L10" s="720">
        <f>+H10+J10</f>
        <v>9647.43</v>
      </c>
      <c r="M10" s="722">
        <f>+I10+K10</f>
        <v>9647.43</v>
      </c>
      <c r="N10" s="336"/>
      <c r="O10" s="136"/>
    </row>
    <row r="11" spans="1:15" ht="12.75" customHeight="1" x14ac:dyDescent="0.25">
      <c r="A11" s="432"/>
      <c r="B11" s="330"/>
      <c r="C11" s="330"/>
      <c r="D11" s="330"/>
      <c r="E11" s="316"/>
      <c r="F11" s="330" t="s">
        <v>435</v>
      </c>
      <c r="G11" s="335">
        <f t="shared" si="2"/>
        <v>6</v>
      </c>
      <c r="H11" s="720">
        <v>0</v>
      </c>
      <c r="I11" s="721">
        <v>0</v>
      </c>
      <c r="J11" s="720">
        <v>0</v>
      </c>
      <c r="K11" s="721">
        <v>0</v>
      </c>
      <c r="L11" s="720">
        <f>+H11+J11</f>
        <v>0</v>
      </c>
      <c r="M11" s="722">
        <f>+I11+K11</f>
        <v>0</v>
      </c>
      <c r="N11" s="336"/>
      <c r="O11" s="136"/>
    </row>
    <row r="12" spans="1:15" ht="12.75" customHeight="1" x14ac:dyDescent="0.25">
      <c r="A12" s="824"/>
      <c r="B12" s="825"/>
      <c r="C12" s="825"/>
      <c r="D12" s="825"/>
      <c r="E12" s="825" t="s">
        <v>554</v>
      </c>
      <c r="F12" s="826"/>
      <c r="G12" s="827">
        <f>G11+1</f>
        <v>7</v>
      </c>
      <c r="H12" s="828">
        <f t="shared" ref="H12:M12" si="5">+H13+H17</f>
        <v>359274.23000000004</v>
      </c>
      <c r="I12" s="829">
        <f t="shared" si="5"/>
        <v>358714.96</v>
      </c>
      <c r="J12" s="828">
        <f t="shared" si="5"/>
        <v>7150</v>
      </c>
      <c r="K12" s="829">
        <f t="shared" si="5"/>
        <v>7150</v>
      </c>
      <c r="L12" s="828">
        <f t="shared" si="5"/>
        <v>366424.23000000004</v>
      </c>
      <c r="M12" s="830">
        <f t="shared" si="5"/>
        <v>365864.96000000002</v>
      </c>
      <c r="N12" s="322"/>
      <c r="O12" s="136"/>
    </row>
    <row r="13" spans="1:15" s="332" customFormat="1" ht="12.75" customHeight="1" x14ac:dyDescent="0.25">
      <c r="A13" s="433"/>
      <c r="B13" s="330"/>
      <c r="C13" s="330"/>
      <c r="D13" s="330"/>
      <c r="E13" s="330" t="s">
        <v>432</v>
      </c>
      <c r="F13" s="330" t="s">
        <v>555</v>
      </c>
      <c r="G13" s="385">
        <f t="shared" si="2"/>
        <v>8</v>
      </c>
      <c r="H13" s="720">
        <f t="shared" ref="H13:M13" si="6">+H14+H15+H16</f>
        <v>297574.42000000004</v>
      </c>
      <c r="I13" s="721">
        <f t="shared" si="6"/>
        <v>297015.15000000002</v>
      </c>
      <c r="J13" s="720">
        <f t="shared" si="6"/>
        <v>6400</v>
      </c>
      <c r="K13" s="721">
        <f t="shared" si="6"/>
        <v>6400</v>
      </c>
      <c r="L13" s="720">
        <f t="shared" si="6"/>
        <v>303974.42000000004</v>
      </c>
      <c r="M13" s="722">
        <f t="shared" si="6"/>
        <v>303415.15000000002</v>
      </c>
      <c r="N13" s="336"/>
      <c r="O13" s="610"/>
    </row>
    <row r="14" spans="1:15" s="332" customFormat="1" ht="12.75" customHeight="1" x14ac:dyDescent="0.25">
      <c r="A14" s="433"/>
      <c r="B14" s="330"/>
      <c r="C14" s="330"/>
      <c r="D14" s="330"/>
      <c r="E14" s="316"/>
      <c r="F14" s="330" t="s">
        <v>549</v>
      </c>
      <c r="G14" s="385">
        <f t="shared" si="2"/>
        <v>9</v>
      </c>
      <c r="H14" s="720">
        <v>294540.28000000003</v>
      </c>
      <c r="I14" s="721">
        <v>294540.28000000003</v>
      </c>
      <c r="J14" s="720">
        <v>0</v>
      </c>
      <c r="K14" s="721">
        <v>0</v>
      </c>
      <c r="L14" s="720">
        <f t="shared" ref="L14:M17" si="7">+H14+J14</f>
        <v>294540.28000000003</v>
      </c>
      <c r="M14" s="722">
        <f t="shared" si="7"/>
        <v>294540.28000000003</v>
      </c>
      <c r="N14" s="336"/>
      <c r="O14" s="610"/>
    </row>
    <row r="15" spans="1:15" s="332" customFormat="1" ht="12.75" customHeight="1" x14ac:dyDescent="0.25">
      <c r="A15" s="434"/>
      <c r="B15" s="330"/>
      <c r="C15" s="330"/>
      <c r="D15" s="330"/>
      <c r="E15" s="330"/>
      <c r="F15" s="330" t="s">
        <v>548</v>
      </c>
      <c r="G15" s="385">
        <f t="shared" si="2"/>
        <v>10</v>
      </c>
      <c r="H15" s="720">
        <v>0</v>
      </c>
      <c r="I15" s="721">
        <v>0</v>
      </c>
      <c r="J15" s="720">
        <v>0</v>
      </c>
      <c r="K15" s="721">
        <v>0</v>
      </c>
      <c r="L15" s="720">
        <f t="shared" si="7"/>
        <v>0</v>
      </c>
      <c r="M15" s="722">
        <f t="shared" si="7"/>
        <v>0</v>
      </c>
      <c r="N15" s="336"/>
      <c r="O15" s="610"/>
    </row>
    <row r="16" spans="1:15" s="332" customFormat="1" ht="12.75" customHeight="1" x14ac:dyDescent="0.25">
      <c r="A16" s="433"/>
      <c r="B16" s="330"/>
      <c r="C16" s="330"/>
      <c r="D16" s="330"/>
      <c r="E16" s="316"/>
      <c r="F16" s="330" t="s">
        <v>550</v>
      </c>
      <c r="G16" s="385">
        <f t="shared" si="2"/>
        <v>11</v>
      </c>
      <c r="H16" s="720">
        <v>3034.14</v>
      </c>
      <c r="I16" s="721">
        <v>2474.87</v>
      </c>
      <c r="J16" s="720">
        <v>6400</v>
      </c>
      <c r="K16" s="721">
        <v>6400</v>
      </c>
      <c r="L16" s="720">
        <f t="shared" si="7"/>
        <v>9434.14</v>
      </c>
      <c r="M16" s="722">
        <f t="shared" si="7"/>
        <v>8874.869999999999</v>
      </c>
      <c r="N16" s="336"/>
      <c r="O16" s="610"/>
    </row>
    <row r="17" spans="1:15" s="332" customFormat="1" ht="12.75" customHeight="1" x14ac:dyDescent="0.25">
      <c r="A17" s="435"/>
      <c r="B17" s="330"/>
      <c r="C17" s="330"/>
      <c r="D17" s="330"/>
      <c r="E17" s="330"/>
      <c r="F17" s="330" t="s">
        <v>435</v>
      </c>
      <c r="G17" s="385">
        <f t="shared" si="2"/>
        <v>12</v>
      </c>
      <c r="H17" s="720">
        <v>61699.81</v>
      </c>
      <c r="I17" s="721">
        <v>61699.81</v>
      </c>
      <c r="J17" s="720">
        <v>750</v>
      </c>
      <c r="K17" s="721">
        <v>750</v>
      </c>
      <c r="L17" s="720">
        <f t="shared" si="7"/>
        <v>62449.81</v>
      </c>
      <c r="M17" s="722">
        <f t="shared" si="7"/>
        <v>62449.81</v>
      </c>
      <c r="N17" s="336"/>
      <c r="O17" s="610"/>
    </row>
    <row r="18" spans="1:15" ht="12.75" customHeight="1" x14ac:dyDescent="0.25">
      <c r="A18" s="324"/>
      <c r="B18" s="325"/>
      <c r="C18" s="326"/>
      <c r="D18" s="327" t="s">
        <v>556</v>
      </c>
      <c r="E18" s="325"/>
      <c r="F18" s="328"/>
      <c r="G18" s="388">
        <f t="shared" si="2"/>
        <v>13</v>
      </c>
      <c r="H18" s="717">
        <f t="shared" ref="H18:M18" si="8">+H19+H22</f>
        <v>17223</v>
      </c>
      <c r="I18" s="718">
        <f t="shared" si="8"/>
        <v>17055.150000000001</v>
      </c>
      <c r="J18" s="717">
        <f t="shared" si="8"/>
        <v>60</v>
      </c>
      <c r="K18" s="718">
        <f t="shared" si="8"/>
        <v>60</v>
      </c>
      <c r="L18" s="717">
        <f t="shared" si="8"/>
        <v>17283</v>
      </c>
      <c r="M18" s="719">
        <f t="shared" si="8"/>
        <v>17115.150000000001</v>
      </c>
      <c r="N18" s="322"/>
    </row>
    <row r="19" spans="1:15" ht="12.75" customHeight="1" x14ac:dyDescent="0.25">
      <c r="A19" s="824"/>
      <c r="B19" s="825"/>
      <c r="C19" s="825"/>
      <c r="D19" s="825" t="s">
        <v>161</v>
      </c>
      <c r="E19" s="825" t="s">
        <v>557</v>
      </c>
      <c r="F19" s="826"/>
      <c r="G19" s="827">
        <f t="shared" si="2"/>
        <v>14</v>
      </c>
      <c r="H19" s="828">
        <f t="shared" ref="H19:M19" si="9">+H20+H21</f>
        <v>0</v>
      </c>
      <c r="I19" s="829">
        <f t="shared" si="9"/>
        <v>0</v>
      </c>
      <c r="J19" s="828">
        <f t="shared" si="9"/>
        <v>0</v>
      </c>
      <c r="K19" s="829">
        <f t="shared" si="9"/>
        <v>0</v>
      </c>
      <c r="L19" s="828">
        <f t="shared" si="9"/>
        <v>0</v>
      </c>
      <c r="M19" s="830">
        <f t="shared" si="9"/>
        <v>0</v>
      </c>
      <c r="N19" s="322"/>
    </row>
    <row r="20" spans="1:15" ht="12.75" customHeight="1" x14ac:dyDescent="0.25">
      <c r="A20" s="432"/>
      <c r="B20" s="330"/>
      <c r="C20" s="330"/>
      <c r="D20" s="330"/>
      <c r="E20" s="330" t="s">
        <v>432</v>
      </c>
      <c r="F20" s="330" t="s">
        <v>434</v>
      </c>
      <c r="G20" s="385">
        <f t="shared" si="2"/>
        <v>15</v>
      </c>
      <c r="H20" s="720">
        <v>0</v>
      </c>
      <c r="I20" s="721">
        <v>0</v>
      </c>
      <c r="J20" s="720">
        <v>0</v>
      </c>
      <c r="K20" s="721">
        <v>0</v>
      </c>
      <c r="L20" s="720">
        <f>+H20+J20</f>
        <v>0</v>
      </c>
      <c r="M20" s="722">
        <f>+I20+K20</f>
        <v>0</v>
      </c>
      <c r="N20" s="336"/>
    </row>
    <row r="21" spans="1:15" ht="12.75" customHeight="1" x14ac:dyDescent="0.25">
      <c r="A21" s="432"/>
      <c r="B21" s="330"/>
      <c r="C21" s="330"/>
      <c r="D21" s="330"/>
      <c r="E21" s="316"/>
      <c r="F21" s="330" t="s">
        <v>435</v>
      </c>
      <c r="G21" s="385">
        <f t="shared" si="2"/>
        <v>16</v>
      </c>
      <c r="H21" s="720">
        <v>0</v>
      </c>
      <c r="I21" s="721">
        <v>0</v>
      </c>
      <c r="J21" s="720">
        <v>0</v>
      </c>
      <c r="K21" s="721">
        <v>0</v>
      </c>
      <c r="L21" s="720">
        <f>+H21+J21</f>
        <v>0</v>
      </c>
      <c r="M21" s="722">
        <f>+I21+K21</f>
        <v>0</v>
      </c>
      <c r="N21" s="336"/>
    </row>
    <row r="22" spans="1:15" ht="12.75" customHeight="1" x14ac:dyDescent="0.25">
      <c r="A22" s="824"/>
      <c r="B22" s="825"/>
      <c r="C22" s="825"/>
      <c r="D22" s="825"/>
      <c r="E22" s="825" t="s">
        <v>558</v>
      </c>
      <c r="F22" s="826"/>
      <c r="G22" s="827">
        <f>G21+1</f>
        <v>17</v>
      </c>
      <c r="H22" s="828">
        <f t="shared" ref="H22:M22" si="10">+H23+H24</f>
        <v>17223</v>
      </c>
      <c r="I22" s="829">
        <f t="shared" si="10"/>
        <v>17055.150000000001</v>
      </c>
      <c r="J22" s="828">
        <f t="shared" si="10"/>
        <v>60</v>
      </c>
      <c r="K22" s="829">
        <f t="shared" si="10"/>
        <v>60</v>
      </c>
      <c r="L22" s="828">
        <f t="shared" si="10"/>
        <v>17283</v>
      </c>
      <c r="M22" s="830">
        <f t="shared" si="10"/>
        <v>17115.150000000001</v>
      </c>
      <c r="N22" s="322"/>
    </row>
    <row r="23" spans="1:15" ht="12.75" customHeight="1" x14ac:dyDescent="0.25">
      <c r="A23" s="433"/>
      <c r="B23" s="330"/>
      <c r="C23" s="330"/>
      <c r="D23" s="330"/>
      <c r="E23" s="330" t="s">
        <v>432</v>
      </c>
      <c r="F23" s="330" t="s">
        <v>434</v>
      </c>
      <c r="G23" s="385">
        <f t="shared" si="2"/>
        <v>18</v>
      </c>
      <c r="H23" s="720">
        <v>100</v>
      </c>
      <c r="I23" s="721">
        <v>100</v>
      </c>
      <c r="J23" s="720">
        <v>60</v>
      </c>
      <c r="K23" s="721">
        <v>60</v>
      </c>
      <c r="L23" s="720">
        <f>+H23+J23</f>
        <v>160</v>
      </c>
      <c r="M23" s="722">
        <f>+I23+K23</f>
        <v>160</v>
      </c>
      <c r="N23" s="336"/>
    </row>
    <row r="24" spans="1:15" ht="12.75" customHeight="1" x14ac:dyDescent="0.25">
      <c r="A24" s="435"/>
      <c r="B24" s="330"/>
      <c r="C24" s="330"/>
      <c r="D24" s="330"/>
      <c r="E24" s="316"/>
      <c r="F24" s="330" t="s">
        <v>435</v>
      </c>
      <c r="G24" s="385">
        <f t="shared" si="2"/>
        <v>19</v>
      </c>
      <c r="H24" s="720">
        <v>17123</v>
      </c>
      <c r="I24" s="721">
        <v>16955.150000000001</v>
      </c>
      <c r="J24" s="720">
        <v>0</v>
      </c>
      <c r="K24" s="721">
        <v>0</v>
      </c>
      <c r="L24" s="720">
        <f>+H24+J24</f>
        <v>17123</v>
      </c>
      <c r="M24" s="722">
        <f>+I24+K24</f>
        <v>16955.150000000001</v>
      </c>
      <c r="N24" s="336"/>
    </row>
    <row r="25" spans="1:15" ht="12.75" customHeight="1" x14ac:dyDescent="0.25">
      <c r="A25" s="324"/>
      <c r="B25" s="325"/>
      <c r="C25" s="326"/>
      <c r="D25" s="327" t="s">
        <v>559</v>
      </c>
      <c r="E25" s="325"/>
      <c r="F25" s="328"/>
      <c r="G25" s="388">
        <f t="shared" si="2"/>
        <v>20</v>
      </c>
      <c r="H25" s="717">
        <f t="shared" ref="H25:M25" si="11">+H26+H29</f>
        <v>0</v>
      </c>
      <c r="I25" s="718">
        <f t="shared" si="11"/>
        <v>0</v>
      </c>
      <c r="J25" s="717">
        <f t="shared" si="11"/>
        <v>0</v>
      </c>
      <c r="K25" s="718">
        <f t="shared" si="11"/>
        <v>0</v>
      </c>
      <c r="L25" s="717">
        <f t="shared" si="11"/>
        <v>0</v>
      </c>
      <c r="M25" s="719">
        <f t="shared" si="11"/>
        <v>0</v>
      </c>
      <c r="N25" s="322"/>
    </row>
    <row r="26" spans="1:15" ht="12.75" customHeight="1" x14ac:dyDescent="0.25">
      <c r="A26" s="824"/>
      <c r="B26" s="825"/>
      <c r="C26" s="825"/>
      <c r="D26" s="825" t="s">
        <v>161</v>
      </c>
      <c r="E26" s="825" t="s">
        <v>560</v>
      </c>
      <c r="F26" s="826"/>
      <c r="G26" s="827">
        <f t="shared" si="2"/>
        <v>21</v>
      </c>
      <c r="H26" s="828">
        <f t="shared" ref="H26:M26" si="12">+H27+H28</f>
        <v>0</v>
      </c>
      <c r="I26" s="829">
        <f t="shared" si="12"/>
        <v>0</v>
      </c>
      <c r="J26" s="828">
        <f t="shared" si="12"/>
        <v>0</v>
      </c>
      <c r="K26" s="829">
        <f t="shared" si="12"/>
        <v>0</v>
      </c>
      <c r="L26" s="828">
        <f t="shared" si="12"/>
        <v>0</v>
      </c>
      <c r="M26" s="830">
        <f t="shared" si="12"/>
        <v>0</v>
      </c>
      <c r="N26" s="322"/>
    </row>
    <row r="27" spans="1:15" ht="12.75" customHeight="1" x14ac:dyDescent="0.25">
      <c r="A27" s="432"/>
      <c r="B27" s="330"/>
      <c r="C27" s="330"/>
      <c r="D27" s="330"/>
      <c r="E27" s="330" t="s">
        <v>432</v>
      </c>
      <c r="F27" s="330" t="s">
        <v>434</v>
      </c>
      <c r="G27" s="385">
        <f t="shared" si="2"/>
        <v>22</v>
      </c>
      <c r="H27" s="720">
        <v>0</v>
      </c>
      <c r="I27" s="721">
        <v>0</v>
      </c>
      <c r="J27" s="720">
        <v>0</v>
      </c>
      <c r="K27" s="721">
        <v>0</v>
      </c>
      <c r="L27" s="720">
        <f>+H27+J27</f>
        <v>0</v>
      </c>
      <c r="M27" s="722">
        <f>+I27+K27</f>
        <v>0</v>
      </c>
      <c r="N27" s="336"/>
    </row>
    <row r="28" spans="1:15" ht="12.75" customHeight="1" x14ac:dyDescent="0.25">
      <c r="A28" s="432"/>
      <c r="B28" s="330"/>
      <c r="C28" s="330"/>
      <c r="D28" s="330"/>
      <c r="E28" s="316"/>
      <c r="F28" s="330" t="s">
        <v>435</v>
      </c>
      <c r="G28" s="385">
        <f t="shared" si="2"/>
        <v>23</v>
      </c>
      <c r="H28" s="720">
        <v>0</v>
      </c>
      <c r="I28" s="721">
        <v>0</v>
      </c>
      <c r="J28" s="720">
        <v>0</v>
      </c>
      <c r="K28" s="721">
        <v>0</v>
      </c>
      <c r="L28" s="720">
        <f>+H28+J28</f>
        <v>0</v>
      </c>
      <c r="M28" s="722">
        <f>+I28+K28</f>
        <v>0</v>
      </c>
      <c r="N28" s="336"/>
    </row>
    <row r="29" spans="1:15" ht="13.5" customHeight="1" x14ac:dyDescent="0.25">
      <c r="A29" s="824"/>
      <c r="B29" s="825"/>
      <c r="C29" s="825"/>
      <c r="D29" s="825"/>
      <c r="E29" s="825" t="s">
        <v>641</v>
      </c>
      <c r="F29" s="826"/>
      <c r="G29" s="827">
        <f t="shared" si="2"/>
        <v>24</v>
      </c>
      <c r="H29" s="828">
        <f t="shared" ref="H29:M29" si="13">+H30+H31</f>
        <v>0</v>
      </c>
      <c r="I29" s="829">
        <f t="shared" si="13"/>
        <v>0</v>
      </c>
      <c r="J29" s="828">
        <f t="shared" si="13"/>
        <v>0</v>
      </c>
      <c r="K29" s="829">
        <f t="shared" si="13"/>
        <v>0</v>
      </c>
      <c r="L29" s="828">
        <f t="shared" si="13"/>
        <v>0</v>
      </c>
      <c r="M29" s="830">
        <f t="shared" si="13"/>
        <v>0</v>
      </c>
      <c r="N29" s="336"/>
    </row>
    <row r="30" spans="1:15" ht="13.5" customHeight="1" x14ac:dyDescent="0.25">
      <c r="A30" s="433"/>
      <c r="B30" s="330"/>
      <c r="C30" s="330"/>
      <c r="D30" s="330"/>
      <c r="E30" s="330" t="s">
        <v>432</v>
      </c>
      <c r="F30" s="330" t="s">
        <v>434</v>
      </c>
      <c r="G30" s="385">
        <f t="shared" si="2"/>
        <v>25</v>
      </c>
      <c r="H30" s="720">
        <v>0</v>
      </c>
      <c r="I30" s="721">
        <v>0</v>
      </c>
      <c r="J30" s="720">
        <v>0</v>
      </c>
      <c r="K30" s="721">
        <v>0</v>
      </c>
      <c r="L30" s="720">
        <f>+H30+J30</f>
        <v>0</v>
      </c>
      <c r="M30" s="722">
        <f>+I30+K30</f>
        <v>0</v>
      </c>
      <c r="N30" s="336"/>
    </row>
    <row r="31" spans="1:15" ht="13.5" customHeight="1" x14ac:dyDescent="0.25">
      <c r="A31" s="435"/>
      <c r="B31" s="330"/>
      <c r="C31" s="330"/>
      <c r="D31" s="330"/>
      <c r="E31" s="316"/>
      <c r="F31" s="330" t="s">
        <v>435</v>
      </c>
      <c r="G31" s="385">
        <f t="shared" si="2"/>
        <v>26</v>
      </c>
      <c r="H31" s="720">
        <v>0</v>
      </c>
      <c r="I31" s="721">
        <v>0</v>
      </c>
      <c r="J31" s="720">
        <v>0</v>
      </c>
      <c r="K31" s="721">
        <v>0</v>
      </c>
      <c r="L31" s="720">
        <f>+H31+J31</f>
        <v>0</v>
      </c>
      <c r="M31" s="722">
        <f>+I31+K31</f>
        <v>0</v>
      </c>
      <c r="N31" s="336"/>
    </row>
    <row r="32" spans="1:15" ht="12.75" customHeight="1" x14ac:dyDescent="0.25">
      <c r="A32" s="649"/>
      <c r="B32" s="1053" t="s">
        <v>561</v>
      </c>
      <c r="C32" s="1053"/>
      <c r="D32" s="1053" t="s">
        <v>312</v>
      </c>
      <c r="E32" s="1053" t="s">
        <v>433</v>
      </c>
      <c r="F32" s="1054"/>
      <c r="G32" s="650">
        <f>G31+1</f>
        <v>27</v>
      </c>
      <c r="H32" s="714">
        <f t="shared" ref="H32:M32" si="14">+H33+H34</f>
        <v>0</v>
      </c>
      <c r="I32" s="715">
        <f t="shared" si="14"/>
        <v>0</v>
      </c>
      <c r="J32" s="714">
        <f t="shared" si="14"/>
        <v>0</v>
      </c>
      <c r="K32" s="715">
        <f t="shared" si="14"/>
        <v>0</v>
      </c>
      <c r="L32" s="714">
        <f t="shared" si="14"/>
        <v>0</v>
      </c>
      <c r="M32" s="716">
        <f t="shared" si="14"/>
        <v>0</v>
      </c>
      <c r="N32" s="322"/>
    </row>
    <row r="33" spans="1:15" s="332" customFormat="1" ht="12.75" customHeight="1" x14ac:dyDescent="0.25">
      <c r="A33" s="433"/>
      <c r="B33" s="330"/>
      <c r="C33" s="330"/>
      <c r="D33" s="330"/>
      <c r="E33" s="333" t="s">
        <v>434</v>
      </c>
      <c r="F33" s="334"/>
      <c r="G33" s="385">
        <f>G32+1</f>
        <v>28</v>
      </c>
      <c r="H33" s="720">
        <v>0</v>
      </c>
      <c r="I33" s="721">
        <v>0</v>
      </c>
      <c r="J33" s="720">
        <v>0</v>
      </c>
      <c r="K33" s="721">
        <v>0</v>
      </c>
      <c r="L33" s="720">
        <f>+H33+J33</f>
        <v>0</v>
      </c>
      <c r="M33" s="722">
        <f>+I33+K33</f>
        <v>0</v>
      </c>
      <c r="N33" s="336"/>
    </row>
    <row r="34" spans="1:15" s="332" customFormat="1" ht="12.75" customHeight="1" thickBot="1" x14ac:dyDescent="0.3">
      <c r="A34" s="436"/>
      <c r="B34" s="342"/>
      <c r="C34" s="342"/>
      <c r="D34" s="342"/>
      <c r="E34" s="408" t="s">
        <v>435</v>
      </c>
      <c r="F34" s="409"/>
      <c r="G34" s="410">
        <f t="shared" si="2"/>
        <v>29</v>
      </c>
      <c r="H34" s="723">
        <v>0</v>
      </c>
      <c r="I34" s="724">
        <v>0</v>
      </c>
      <c r="J34" s="723">
        <v>0</v>
      </c>
      <c r="K34" s="724">
        <v>0</v>
      </c>
      <c r="L34" s="723">
        <f>+H34+J34</f>
        <v>0</v>
      </c>
      <c r="M34" s="725">
        <f>+I34+K34</f>
        <v>0</v>
      </c>
      <c r="N34" s="336"/>
    </row>
    <row r="35" spans="1:15" s="332" customFormat="1" ht="12.75" customHeight="1" thickBot="1" x14ac:dyDescent="0.3">
      <c r="A35" s="611"/>
      <c r="B35" s="611"/>
      <c r="C35" s="611"/>
      <c r="D35" s="611"/>
      <c r="E35" s="611"/>
      <c r="F35" s="611"/>
      <c r="G35" s="611"/>
      <c r="H35" s="612"/>
      <c r="I35" s="612"/>
      <c r="J35" s="612"/>
      <c r="K35" s="612"/>
      <c r="L35" s="612"/>
      <c r="M35" s="612"/>
      <c r="N35" s="613"/>
    </row>
    <row r="36" spans="1:15" ht="12.75" customHeight="1" x14ac:dyDescent="0.25">
      <c r="A36" s="1057" t="s">
        <v>562</v>
      </c>
      <c r="B36" s="1058"/>
      <c r="C36" s="1058"/>
      <c r="D36" s="1058"/>
      <c r="E36" s="1058"/>
      <c r="F36" s="1059"/>
      <c r="G36" s="387">
        <f>G34+1</f>
        <v>30</v>
      </c>
      <c r="H36" s="711">
        <f t="shared" ref="H36:M36" si="15">+H37+H42</f>
        <v>386144.66000000003</v>
      </c>
      <c r="I36" s="712">
        <f t="shared" si="15"/>
        <v>385417.54000000004</v>
      </c>
      <c r="J36" s="711">
        <f t="shared" si="15"/>
        <v>7210</v>
      </c>
      <c r="K36" s="712">
        <f t="shared" si="15"/>
        <v>7210</v>
      </c>
      <c r="L36" s="711">
        <f t="shared" si="15"/>
        <v>393354.66000000003</v>
      </c>
      <c r="M36" s="713">
        <f t="shared" si="15"/>
        <v>392627.54000000004</v>
      </c>
      <c r="N36" s="322"/>
      <c r="O36" s="332"/>
    </row>
    <row r="37" spans="1:15" ht="12.75" customHeight="1" x14ac:dyDescent="0.25">
      <c r="A37" s="824"/>
      <c r="B37" s="825"/>
      <c r="C37" s="831" t="s">
        <v>432</v>
      </c>
      <c r="D37" s="825" t="s">
        <v>563</v>
      </c>
      <c r="E37" s="825"/>
      <c r="F37" s="826"/>
      <c r="G37" s="827">
        <f t="shared" ref="G37:G55" si="16">G36+1</f>
        <v>31</v>
      </c>
      <c r="H37" s="828">
        <f t="shared" ref="H37:M37" si="17">+H38+H39+H40+H41</f>
        <v>307321.85000000003</v>
      </c>
      <c r="I37" s="829">
        <f t="shared" si="17"/>
        <v>306762.58</v>
      </c>
      <c r="J37" s="828">
        <f t="shared" si="17"/>
        <v>6460</v>
      </c>
      <c r="K37" s="829">
        <f t="shared" si="17"/>
        <v>6460</v>
      </c>
      <c r="L37" s="828">
        <f t="shared" si="17"/>
        <v>313781.85000000003</v>
      </c>
      <c r="M37" s="830">
        <f t="shared" si="17"/>
        <v>313222.58</v>
      </c>
      <c r="N37" s="338"/>
      <c r="O37" s="332"/>
    </row>
    <row r="38" spans="1:15" ht="12.75" customHeight="1" x14ac:dyDescent="0.25">
      <c r="A38" s="329"/>
      <c r="B38" s="330"/>
      <c r="C38" s="330"/>
      <c r="D38" s="339" t="s">
        <v>432</v>
      </c>
      <c r="E38" s="337" t="s">
        <v>564</v>
      </c>
      <c r="F38" s="331"/>
      <c r="G38" s="335">
        <f t="shared" si="16"/>
        <v>32</v>
      </c>
      <c r="H38" s="720">
        <f t="shared" ref="H38:M38" si="18">+H10+H13</f>
        <v>307221.85000000003</v>
      </c>
      <c r="I38" s="721">
        <f t="shared" si="18"/>
        <v>306662.58</v>
      </c>
      <c r="J38" s="720">
        <f t="shared" si="18"/>
        <v>6400</v>
      </c>
      <c r="K38" s="721">
        <f t="shared" si="18"/>
        <v>6400</v>
      </c>
      <c r="L38" s="720">
        <f t="shared" si="18"/>
        <v>313621.85000000003</v>
      </c>
      <c r="M38" s="722">
        <f t="shared" si="18"/>
        <v>313062.58</v>
      </c>
      <c r="N38" s="338"/>
      <c r="O38" s="332"/>
    </row>
    <row r="39" spans="1:15" ht="12.75" customHeight="1" x14ac:dyDescent="0.25">
      <c r="A39" s="329"/>
      <c r="B39" s="330"/>
      <c r="C39" s="330"/>
      <c r="D39" s="330"/>
      <c r="E39" s="337" t="s">
        <v>565</v>
      </c>
      <c r="F39" s="331"/>
      <c r="G39" s="335">
        <f t="shared" si="16"/>
        <v>33</v>
      </c>
      <c r="H39" s="720">
        <f t="shared" ref="H39:M39" si="19">+H20+H23</f>
        <v>100</v>
      </c>
      <c r="I39" s="721">
        <f t="shared" si="19"/>
        <v>100</v>
      </c>
      <c r="J39" s="720">
        <f t="shared" si="19"/>
        <v>60</v>
      </c>
      <c r="K39" s="721">
        <f t="shared" si="19"/>
        <v>60</v>
      </c>
      <c r="L39" s="720">
        <f t="shared" si="19"/>
        <v>160</v>
      </c>
      <c r="M39" s="722">
        <f t="shared" si="19"/>
        <v>160</v>
      </c>
      <c r="N39" s="338"/>
      <c r="O39" s="332"/>
    </row>
    <row r="40" spans="1:15" ht="12.75" customHeight="1" x14ac:dyDescent="0.25">
      <c r="A40" s="329"/>
      <c r="B40" s="330"/>
      <c r="C40" s="330"/>
      <c r="D40" s="330"/>
      <c r="E40" s="337" t="s">
        <v>566</v>
      </c>
      <c r="F40" s="331"/>
      <c r="G40" s="335">
        <f t="shared" si="16"/>
        <v>34</v>
      </c>
      <c r="H40" s="720">
        <f t="shared" ref="H40:M40" si="20">+H27+H30</f>
        <v>0</v>
      </c>
      <c r="I40" s="721">
        <f t="shared" si="20"/>
        <v>0</v>
      </c>
      <c r="J40" s="720">
        <f t="shared" si="20"/>
        <v>0</v>
      </c>
      <c r="K40" s="721">
        <f t="shared" si="20"/>
        <v>0</v>
      </c>
      <c r="L40" s="720">
        <f t="shared" si="20"/>
        <v>0</v>
      </c>
      <c r="M40" s="722">
        <f t="shared" si="20"/>
        <v>0</v>
      </c>
      <c r="N40" s="340"/>
      <c r="O40" s="332"/>
    </row>
    <row r="41" spans="1:15" ht="12.75" customHeight="1" x14ac:dyDescent="0.25">
      <c r="A41" s="329"/>
      <c r="B41" s="330"/>
      <c r="C41" s="330"/>
      <c r="D41" s="339"/>
      <c r="E41" s="330" t="s">
        <v>567</v>
      </c>
      <c r="F41" s="331"/>
      <c r="G41" s="335">
        <f t="shared" si="16"/>
        <v>35</v>
      </c>
      <c r="H41" s="720">
        <f t="shared" ref="H41:M41" si="21">+H33</f>
        <v>0</v>
      </c>
      <c r="I41" s="721">
        <f t="shared" si="21"/>
        <v>0</v>
      </c>
      <c r="J41" s="720">
        <f t="shared" si="21"/>
        <v>0</v>
      </c>
      <c r="K41" s="721">
        <f t="shared" si="21"/>
        <v>0</v>
      </c>
      <c r="L41" s="720">
        <f t="shared" si="21"/>
        <v>0</v>
      </c>
      <c r="M41" s="722">
        <f t="shared" si="21"/>
        <v>0</v>
      </c>
      <c r="N41" s="340"/>
      <c r="O41" s="332"/>
    </row>
    <row r="42" spans="1:15" ht="12.75" customHeight="1" x14ac:dyDescent="0.25">
      <c r="A42" s="824"/>
      <c r="B42" s="825"/>
      <c r="C42" s="832"/>
      <c r="D42" s="825" t="s">
        <v>568</v>
      </c>
      <c r="E42" s="825"/>
      <c r="F42" s="826"/>
      <c r="G42" s="827">
        <f t="shared" si="16"/>
        <v>36</v>
      </c>
      <c r="H42" s="828">
        <f t="shared" ref="H42:M42" si="22">+H43+H44+H45+H46</f>
        <v>78822.81</v>
      </c>
      <c r="I42" s="829">
        <f t="shared" si="22"/>
        <v>78654.959999999992</v>
      </c>
      <c r="J42" s="828">
        <f t="shared" si="22"/>
        <v>750</v>
      </c>
      <c r="K42" s="829">
        <f t="shared" si="22"/>
        <v>750</v>
      </c>
      <c r="L42" s="828">
        <f t="shared" si="22"/>
        <v>79572.81</v>
      </c>
      <c r="M42" s="830">
        <f t="shared" si="22"/>
        <v>79404.959999999992</v>
      </c>
      <c r="N42" s="340"/>
    </row>
    <row r="43" spans="1:15" ht="12.75" customHeight="1" x14ac:dyDescent="0.25">
      <c r="A43" s="329"/>
      <c r="B43" s="330"/>
      <c r="C43" s="337"/>
      <c r="D43" s="339" t="s">
        <v>432</v>
      </c>
      <c r="E43" s="337" t="s">
        <v>569</v>
      </c>
      <c r="F43" s="331"/>
      <c r="G43" s="335">
        <f t="shared" si="16"/>
        <v>37</v>
      </c>
      <c r="H43" s="720">
        <f t="shared" ref="H43:M43" si="23">+H11+H17</f>
        <v>61699.81</v>
      </c>
      <c r="I43" s="721">
        <f t="shared" si="23"/>
        <v>61699.81</v>
      </c>
      <c r="J43" s="720">
        <f t="shared" si="23"/>
        <v>750</v>
      </c>
      <c r="K43" s="721">
        <f t="shared" si="23"/>
        <v>750</v>
      </c>
      <c r="L43" s="720">
        <f t="shared" si="23"/>
        <v>62449.81</v>
      </c>
      <c r="M43" s="722">
        <f t="shared" si="23"/>
        <v>62449.81</v>
      </c>
      <c r="N43" s="338"/>
    </row>
    <row r="44" spans="1:15" ht="12.75" customHeight="1" x14ac:dyDescent="0.25">
      <c r="A44" s="329"/>
      <c r="B44" s="330"/>
      <c r="C44" s="337"/>
      <c r="D44" s="330"/>
      <c r="E44" s="337" t="s">
        <v>570</v>
      </c>
      <c r="F44" s="331"/>
      <c r="G44" s="335">
        <f t="shared" si="16"/>
        <v>38</v>
      </c>
      <c r="H44" s="720">
        <f t="shared" ref="H44:M44" si="24">+H21+H24</f>
        <v>17123</v>
      </c>
      <c r="I44" s="721">
        <f t="shared" si="24"/>
        <v>16955.150000000001</v>
      </c>
      <c r="J44" s="720">
        <f t="shared" si="24"/>
        <v>0</v>
      </c>
      <c r="K44" s="721">
        <f t="shared" si="24"/>
        <v>0</v>
      </c>
      <c r="L44" s="720">
        <f t="shared" si="24"/>
        <v>17123</v>
      </c>
      <c r="M44" s="722">
        <f t="shared" si="24"/>
        <v>16955.150000000001</v>
      </c>
      <c r="N44" s="340"/>
    </row>
    <row r="45" spans="1:15" ht="12.75" customHeight="1" x14ac:dyDescent="0.25">
      <c r="A45" s="329"/>
      <c r="B45" s="330"/>
      <c r="C45" s="330"/>
      <c r="D45" s="330"/>
      <c r="E45" s="337" t="s">
        <v>571</v>
      </c>
      <c r="F45" s="331"/>
      <c r="G45" s="335">
        <f t="shared" si="16"/>
        <v>39</v>
      </c>
      <c r="H45" s="720">
        <f t="shared" ref="H45:M45" si="25">+H28+H31</f>
        <v>0</v>
      </c>
      <c r="I45" s="721">
        <f t="shared" si="25"/>
        <v>0</v>
      </c>
      <c r="J45" s="720">
        <f t="shared" si="25"/>
        <v>0</v>
      </c>
      <c r="K45" s="721">
        <f t="shared" si="25"/>
        <v>0</v>
      </c>
      <c r="L45" s="720">
        <f t="shared" si="25"/>
        <v>0</v>
      </c>
      <c r="M45" s="722">
        <f t="shared" si="25"/>
        <v>0</v>
      </c>
      <c r="N45" s="340"/>
    </row>
    <row r="46" spans="1:15" ht="12.75" customHeight="1" x14ac:dyDescent="0.25">
      <c r="A46" s="329"/>
      <c r="B46" s="330"/>
      <c r="C46" s="330"/>
      <c r="D46" s="339"/>
      <c r="E46" s="330" t="s">
        <v>572</v>
      </c>
      <c r="F46" s="331"/>
      <c r="G46" s="335">
        <f t="shared" si="16"/>
        <v>40</v>
      </c>
      <c r="H46" s="720">
        <f t="shared" ref="H46:M46" si="26">+H34</f>
        <v>0</v>
      </c>
      <c r="I46" s="721">
        <f t="shared" si="26"/>
        <v>0</v>
      </c>
      <c r="J46" s="720">
        <f t="shared" si="26"/>
        <v>0</v>
      </c>
      <c r="K46" s="721">
        <f t="shared" si="26"/>
        <v>0</v>
      </c>
      <c r="L46" s="720">
        <f t="shared" si="26"/>
        <v>0</v>
      </c>
      <c r="M46" s="722">
        <f t="shared" si="26"/>
        <v>0</v>
      </c>
      <c r="N46" s="340"/>
    </row>
    <row r="47" spans="1:15" ht="12.75" customHeight="1" x14ac:dyDescent="0.25">
      <c r="A47" s="1075" t="s">
        <v>573</v>
      </c>
      <c r="B47" s="1076"/>
      <c r="C47" s="1076"/>
      <c r="D47" s="1076"/>
      <c r="E47" s="1076"/>
      <c r="F47" s="1077"/>
      <c r="G47" s="386">
        <f t="shared" si="16"/>
        <v>41</v>
      </c>
      <c r="H47" s="726">
        <f t="shared" ref="H47:M47" si="27">+H48+H52</f>
        <v>386144.66000000003</v>
      </c>
      <c r="I47" s="727">
        <f t="shared" si="27"/>
        <v>385417.54000000004</v>
      </c>
      <c r="J47" s="726">
        <f t="shared" si="27"/>
        <v>7210</v>
      </c>
      <c r="K47" s="727">
        <f t="shared" si="27"/>
        <v>7210</v>
      </c>
      <c r="L47" s="726">
        <f t="shared" si="27"/>
        <v>393354.66000000003</v>
      </c>
      <c r="M47" s="728">
        <f t="shared" si="27"/>
        <v>392627.54000000004</v>
      </c>
      <c r="N47" s="322"/>
    </row>
    <row r="48" spans="1:15" ht="12.75" customHeight="1" x14ac:dyDescent="0.25">
      <c r="A48" s="824"/>
      <c r="B48" s="825"/>
      <c r="C48" s="831" t="s">
        <v>432</v>
      </c>
      <c r="D48" s="825" t="s">
        <v>574</v>
      </c>
      <c r="E48" s="825"/>
      <c r="F48" s="826"/>
      <c r="G48" s="827">
        <f t="shared" si="16"/>
        <v>42</v>
      </c>
      <c r="H48" s="828">
        <f t="shared" ref="H48:M48" si="28">+H49+H50+H51</f>
        <v>307321.85000000003</v>
      </c>
      <c r="I48" s="829">
        <f t="shared" si="28"/>
        <v>306762.58</v>
      </c>
      <c r="J48" s="828">
        <f t="shared" si="28"/>
        <v>6460</v>
      </c>
      <c r="K48" s="829">
        <f t="shared" si="28"/>
        <v>6460</v>
      </c>
      <c r="L48" s="828">
        <f t="shared" si="28"/>
        <v>313781.85000000003</v>
      </c>
      <c r="M48" s="830">
        <f t="shared" si="28"/>
        <v>313222.58</v>
      </c>
      <c r="N48" s="338"/>
    </row>
    <row r="49" spans="1:14" ht="12.75" customHeight="1" x14ac:dyDescent="0.25">
      <c r="A49" s="329"/>
      <c r="B49" s="330"/>
      <c r="C49" s="330"/>
      <c r="D49" s="339" t="s">
        <v>432</v>
      </c>
      <c r="E49" s="330" t="s">
        <v>625</v>
      </c>
      <c r="F49" s="331"/>
      <c r="G49" s="335">
        <f t="shared" si="16"/>
        <v>43</v>
      </c>
      <c r="H49" s="720">
        <f t="shared" ref="H49:M49" si="29">+H10+H20+H27</f>
        <v>9647.43</v>
      </c>
      <c r="I49" s="721">
        <f t="shared" si="29"/>
        <v>9647.43</v>
      </c>
      <c r="J49" s="720">
        <f t="shared" si="29"/>
        <v>0</v>
      </c>
      <c r="K49" s="721">
        <f t="shared" si="29"/>
        <v>0</v>
      </c>
      <c r="L49" s="720">
        <f t="shared" si="29"/>
        <v>9647.43</v>
      </c>
      <c r="M49" s="722">
        <f t="shared" si="29"/>
        <v>9647.43</v>
      </c>
      <c r="N49" s="338"/>
    </row>
    <row r="50" spans="1:14" ht="12.75" customHeight="1" x14ac:dyDescent="0.25">
      <c r="A50" s="329"/>
      <c r="B50" s="330"/>
      <c r="C50" s="330"/>
      <c r="D50" s="330"/>
      <c r="E50" s="330" t="s">
        <v>575</v>
      </c>
      <c r="F50" s="331"/>
      <c r="G50" s="335">
        <f t="shared" si="16"/>
        <v>44</v>
      </c>
      <c r="H50" s="720">
        <f t="shared" ref="H50:M50" si="30">+H13+H23+H30</f>
        <v>297674.42000000004</v>
      </c>
      <c r="I50" s="721">
        <f t="shared" si="30"/>
        <v>297115.15000000002</v>
      </c>
      <c r="J50" s="720">
        <f t="shared" si="30"/>
        <v>6460</v>
      </c>
      <c r="K50" s="721">
        <f t="shared" si="30"/>
        <v>6460</v>
      </c>
      <c r="L50" s="720">
        <f t="shared" si="30"/>
        <v>304134.42000000004</v>
      </c>
      <c r="M50" s="722">
        <f t="shared" si="30"/>
        <v>303575.15000000002</v>
      </c>
      <c r="N50" s="338"/>
    </row>
    <row r="51" spans="1:14" ht="12.75" customHeight="1" x14ac:dyDescent="0.25">
      <c r="A51" s="329"/>
      <c r="B51" s="330"/>
      <c r="C51" s="330"/>
      <c r="D51" s="339"/>
      <c r="E51" s="330" t="s">
        <v>576</v>
      </c>
      <c r="F51" s="331"/>
      <c r="G51" s="335">
        <f t="shared" si="16"/>
        <v>45</v>
      </c>
      <c r="H51" s="720">
        <f t="shared" ref="H51:M51" si="31">+H33</f>
        <v>0</v>
      </c>
      <c r="I51" s="721">
        <f t="shared" si="31"/>
        <v>0</v>
      </c>
      <c r="J51" s="720">
        <f t="shared" si="31"/>
        <v>0</v>
      </c>
      <c r="K51" s="721">
        <f t="shared" si="31"/>
        <v>0</v>
      </c>
      <c r="L51" s="720">
        <f t="shared" si="31"/>
        <v>0</v>
      </c>
      <c r="M51" s="722">
        <f t="shared" si="31"/>
        <v>0</v>
      </c>
      <c r="N51" s="338"/>
    </row>
    <row r="52" spans="1:14" ht="12.75" customHeight="1" x14ac:dyDescent="0.25">
      <c r="A52" s="824"/>
      <c r="B52" s="825"/>
      <c r="C52" s="832"/>
      <c r="D52" s="825" t="s">
        <v>577</v>
      </c>
      <c r="E52" s="825"/>
      <c r="F52" s="826"/>
      <c r="G52" s="827">
        <f t="shared" si="16"/>
        <v>46</v>
      </c>
      <c r="H52" s="828">
        <f t="shared" ref="H52:M52" si="32">+H53+H54+H55</f>
        <v>78822.81</v>
      </c>
      <c r="I52" s="829">
        <f t="shared" si="32"/>
        <v>78654.959999999992</v>
      </c>
      <c r="J52" s="828">
        <f t="shared" si="32"/>
        <v>750</v>
      </c>
      <c r="K52" s="829">
        <f t="shared" si="32"/>
        <v>750</v>
      </c>
      <c r="L52" s="828">
        <f t="shared" si="32"/>
        <v>79572.81</v>
      </c>
      <c r="M52" s="830">
        <f t="shared" si="32"/>
        <v>79404.959999999992</v>
      </c>
      <c r="N52" s="340"/>
    </row>
    <row r="53" spans="1:14" ht="12.75" customHeight="1" x14ac:dyDescent="0.25">
      <c r="A53" s="329"/>
      <c r="B53" s="330"/>
      <c r="C53" s="337"/>
      <c r="D53" s="339" t="s">
        <v>432</v>
      </c>
      <c r="E53" s="330" t="s">
        <v>626</v>
      </c>
      <c r="F53" s="331"/>
      <c r="G53" s="385">
        <f t="shared" si="16"/>
        <v>47</v>
      </c>
      <c r="H53" s="720">
        <f t="shared" ref="H53:M53" si="33">+H11+H21+H28</f>
        <v>0</v>
      </c>
      <c r="I53" s="721">
        <f t="shared" si="33"/>
        <v>0</v>
      </c>
      <c r="J53" s="720">
        <f t="shared" si="33"/>
        <v>0</v>
      </c>
      <c r="K53" s="721">
        <f t="shared" si="33"/>
        <v>0</v>
      </c>
      <c r="L53" s="720">
        <f t="shared" si="33"/>
        <v>0</v>
      </c>
      <c r="M53" s="722">
        <f t="shared" si="33"/>
        <v>0</v>
      </c>
      <c r="N53" s="336"/>
    </row>
    <row r="54" spans="1:14" ht="12.75" customHeight="1" x14ac:dyDescent="0.25">
      <c r="A54" s="329"/>
      <c r="B54" s="330"/>
      <c r="C54" s="337"/>
      <c r="D54" s="330"/>
      <c r="E54" s="330" t="s">
        <v>578</v>
      </c>
      <c r="F54" s="331"/>
      <c r="G54" s="385">
        <f t="shared" si="16"/>
        <v>48</v>
      </c>
      <c r="H54" s="720">
        <f t="shared" ref="H54:M54" si="34">+H17+H24+H31</f>
        <v>78822.81</v>
      </c>
      <c r="I54" s="721">
        <f t="shared" si="34"/>
        <v>78654.959999999992</v>
      </c>
      <c r="J54" s="720">
        <f t="shared" si="34"/>
        <v>750</v>
      </c>
      <c r="K54" s="721">
        <f t="shared" si="34"/>
        <v>750</v>
      </c>
      <c r="L54" s="720">
        <f t="shared" si="34"/>
        <v>79572.81</v>
      </c>
      <c r="M54" s="722">
        <f t="shared" si="34"/>
        <v>79404.959999999992</v>
      </c>
      <c r="N54" s="336"/>
    </row>
    <row r="55" spans="1:14" ht="12.75" customHeight="1" thickBot="1" x14ac:dyDescent="0.3">
      <c r="A55" s="341"/>
      <c r="B55" s="342"/>
      <c r="C55" s="342"/>
      <c r="D55" s="342"/>
      <c r="E55" s="342" t="s">
        <v>579</v>
      </c>
      <c r="F55" s="344"/>
      <c r="G55" s="345">
        <f t="shared" si="16"/>
        <v>49</v>
      </c>
      <c r="H55" s="723">
        <f t="shared" ref="H55:M55" si="35">+H34</f>
        <v>0</v>
      </c>
      <c r="I55" s="724">
        <f t="shared" si="35"/>
        <v>0</v>
      </c>
      <c r="J55" s="723">
        <f t="shared" si="35"/>
        <v>0</v>
      </c>
      <c r="K55" s="724">
        <f t="shared" si="35"/>
        <v>0</v>
      </c>
      <c r="L55" s="723">
        <f t="shared" si="35"/>
        <v>0</v>
      </c>
      <c r="M55" s="725">
        <f t="shared" si="35"/>
        <v>0</v>
      </c>
      <c r="N55" s="340"/>
    </row>
    <row r="56" spans="1:14" x14ac:dyDescent="0.25">
      <c r="A56" s="316"/>
      <c r="B56" s="316"/>
      <c r="C56" s="316"/>
      <c r="D56" s="316"/>
      <c r="E56" s="316"/>
      <c r="F56" s="316"/>
      <c r="G56" s="318"/>
      <c r="H56" s="316"/>
      <c r="I56" s="316"/>
      <c r="J56" s="316"/>
      <c r="K56" s="316"/>
      <c r="L56" s="316"/>
      <c r="M56" s="316"/>
    </row>
    <row r="57" spans="1:14" x14ac:dyDescent="0.25">
      <c r="A57" s="316" t="s">
        <v>311</v>
      </c>
      <c r="B57" s="316"/>
      <c r="C57" s="316"/>
      <c r="D57" s="317"/>
      <c r="E57" s="317"/>
      <c r="F57" s="316"/>
      <c r="G57" s="318"/>
      <c r="H57" s="316"/>
      <c r="I57" s="316"/>
      <c r="J57" s="316"/>
      <c r="K57" s="316"/>
      <c r="L57" s="316"/>
      <c r="M57" s="316"/>
    </row>
    <row r="58" spans="1:14" ht="30.75" customHeight="1" x14ac:dyDescent="0.25">
      <c r="A58" s="1073" t="s">
        <v>621</v>
      </c>
      <c r="B58" s="1073"/>
      <c r="C58" s="1073"/>
      <c r="D58" s="1073"/>
      <c r="E58" s="1073"/>
      <c r="F58" s="1073"/>
      <c r="G58" s="1073"/>
      <c r="H58" s="1073"/>
      <c r="I58" s="1073"/>
      <c r="J58" s="1073"/>
      <c r="K58" s="1073"/>
      <c r="L58" s="1073"/>
      <c r="M58" s="1073"/>
      <c r="N58" s="638"/>
    </row>
    <row r="59" spans="1:14" ht="42.75" customHeight="1" x14ac:dyDescent="0.25">
      <c r="A59" s="1073" t="s">
        <v>623</v>
      </c>
      <c r="B59" s="1073"/>
      <c r="C59" s="1073"/>
      <c r="D59" s="1073"/>
      <c r="E59" s="1073"/>
      <c r="F59" s="1073"/>
      <c r="G59" s="1073"/>
      <c r="H59" s="1073"/>
      <c r="I59" s="1073"/>
      <c r="J59" s="1073"/>
      <c r="K59" s="1073"/>
      <c r="L59" s="1073"/>
      <c r="M59" s="1073"/>
      <c r="N59" s="638"/>
    </row>
    <row r="60" spans="1:14" ht="17.25" customHeight="1" x14ac:dyDescent="0.25">
      <c r="A60" s="1073" t="s">
        <v>627</v>
      </c>
      <c r="B60" s="1073"/>
      <c r="C60" s="1073"/>
      <c r="D60" s="1073"/>
      <c r="E60" s="1073"/>
      <c r="F60" s="1073"/>
      <c r="G60" s="1073"/>
      <c r="H60" s="1073"/>
      <c r="I60" s="1073"/>
      <c r="J60" s="1073"/>
      <c r="K60" s="1073"/>
      <c r="L60" s="1073"/>
      <c r="M60" s="1073"/>
      <c r="N60" s="638"/>
    </row>
    <row r="61" spans="1:14" ht="15.75" customHeight="1" x14ac:dyDescent="0.25">
      <c r="A61" s="1074" t="s">
        <v>80</v>
      </c>
      <c r="B61" s="1074"/>
      <c r="C61" s="1074"/>
      <c r="D61" s="1074"/>
      <c r="E61" s="1074"/>
      <c r="F61" s="1074"/>
      <c r="G61" s="1074"/>
      <c r="H61" s="1074"/>
      <c r="I61" s="1074"/>
      <c r="J61" s="1074"/>
      <c r="K61" s="1074"/>
      <c r="L61" s="1074"/>
      <c r="M61" s="1074"/>
    </row>
    <row r="62" spans="1:14" x14ac:dyDescent="0.25">
      <c r="A62" s="316"/>
      <c r="B62" s="316"/>
      <c r="C62" s="316"/>
      <c r="D62" s="316"/>
      <c r="E62" s="316"/>
      <c r="F62" s="316"/>
      <c r="G62" s="318"/>
      <c r="H62" s="316"/>
      <c r="I62" s="316"/>
      <c r="J62" s="316"/>
      <c r="K62" s="316"/>
      <c r="L62" s="316"/>
      <c r="M62" s="316"/>
    </row>
    <row r="63" spans="1:14" x14ac:dyDescent="0.25">
      <c r="A63" s="316"/>
      <c r="B63" s="316"/>
      <c r="C63" s="316"/>
      <c r="D63" s="316"/>
      <c r="E63" s="316"/>
      <c r="F63" s="316"/>
      <c r="G63" s="318"/>
      <c r="H63" s="316"/>
      <c r="I63" s="316"/>
      <c r="J63" s="316"/>
      <c r="K63" s="316"/>
      <c r="L63" s="316"/>
      <c r="M63" s="316"/>
    </row>
    <row r="64" spans="1:14" x14ac:dyDescent="0.25">
      <c r="A64" s="316"/>
      <c r="B64" s="316"/>
      <c r="C64" s="316"/>
      <c r="D64" s="316"/>
      <c r="E64" s="316"/>
      <c r="F64" s="316"/>
      <c r="G64" s="318"/>
      <c r="H64" s="316"/>
      <c r="I64" s="316"/>
      <c r="J64" s="316"/>
      <c r="K64" s="316"/>
      <c r="L64" s="316"/>
      <c r="M64" s="316"/>
    </row>
  </sheetData>
  <mergeCells count="14">
    <mergeCell ref="A58:M58"/>
    <mergeCell ref="A59:M59"/>
    <mergeCell ref="A60:M60"/>
    <mergeCell ref="A61:M61"/>
    <mergeCell ref="A36:F36"/>
    <mergeCell ref="A47:F47"/>
    <mergeCell ref="B32:F32"/>
    <mergeCell ref="L3:M3"/>
    <mergeCell ref="B7:F7"/>
    <mergeCell ref="A6:F6"/>
    <mergeCell ref="A3:F5"/>
    <mergeCell ref="G3:G5"/>
    <mergeCell ref="H3:I3"/>
    <mergeCell ref="J3:K3"/>
  </mergeCells>
  <phoneticPr fontId="48" type="noConversion"/>
  <printOptions horizontalCentered="1"/>
  <pageMargins left="0.59055118110236227" right="0.39370078740157483" top="0.39370078740157483" bottom="0.39370078740157483" header="0" footer="0.15748031496062992"/>
  <pageSetup paperSize="9" scale="65" fitToHeight="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48"/>
  <sheetViews>
    <sheetView showGridLines="0" zoomScaleNormal="100" workbookViewId="0">
      <selection activeCell="P1" sqref="P1"/>
    </sheetView>
  </sheetViews>
  <sheetFormatPr defaultColWidth="10.5703125" defaultRowHeight="15" x14ac:dyDescent="0.25"/>
  <cols>
    <col min="1" max="1" width="4.28515625" style="136" customWidth="1"/>
    <col min="2" max="2" width="6.7109375" style="136" customWidth="1"/>
    <col min="3" max="3" width="49.42578125" style="136" customWidth="1"/>
    <col min="4" max="4" width="12.28515625" style="136" customWidth="1"/>
    <col min="5" max="6" width="10.85546875" style="136" customWidth="1"/>
    <col min="7" max="8" width="11.28515625" style="136" customWidth="1"/>
    <col min="9" max="9" width="11.5703125" style="136" customWidth="1"/>
    <col min="10" max="10" width="9.7109375" style="136" customWidth="1"/>
    <col min="11" max="11" width="10" style="136" customWidth="1"/>
    <col min="12" max="12" width="10.140625" style="136" customWidth="1"/>
    <col min="13" max="13" width="13.7109375" style="136" customWidth="1"/>
    <col min="14" max="14" width="1.7109375" style="136" customWidth="1"/>
    <col min="15" max="15" width="11.28515625" style="136" customWidth="1"/>
    <col min="16" max="16" width="12" style="136" customWidth="1"/>
    <col min="17" max="234" width="9.140625" style="136" customWidth="1"/>
    <col min="235" max="235" width="59.7109375" style="136" customWidth="1"/>
    <col min="236" max="16384" width="10.5703125" style="136"/>
  </cols>
  <sheetData>
    <row r="1" spans="1:16" ht="15.75" x14ac:dyDescent="0.25">
      <c r="A1" s="358" t="s">
        <v>1229</v>
      </c>
    </row>
    <row r="2" spans="1:16" ht="15.75" x14ac:dyDescent="0.25">
      <c r="A2" s="358"/>
      <c r="C2" s="140" t="s">
        <v>639</v>
      </c>
    </row>
    <row r="3" spans="1:16" ht="13.5" customHeight="1" thickBot="1" x14ac:dyDescent="0.3">
      <c r="P3" s="371" t="s">
        <v>178</v>
      </c>
    </row>
    <row r="4" spans="1:16" ht="39" customHeight="1" x14ac:dyDescent="0.25">
      <c r="A4" s="1095" t="s">
        <v>159</v>
      </c>
      <c r="B4" s="1085" t="s">
        <v>462</v>
      </c>
      <c r="C4" s="1086"/>
      <c r="D4" s="1080" t="s">
        <v>408</v>
      </c>
      <c r="E4" s="1079"/>
      <c r="F4" s="1079" t="s">
        <v>409</v>
      </c>
      <c r="G4" s="1079"/>
      <c r="H4" s="1079" t="s">
        <v>410</v>
      </c>
      <c r="I4" s="1079"/>
      <c r="J4" s="1103" t="s">
        <v>831</v>
      </c>
      <c r="K4" s="1104"/>
      <c r="L4" s="1105"/>
      <c r="M4" s="1100" t="s">
        <v>426</v>
      </c>
      <c r="N4" s="140"/>
      <c r="O4" s="1093" t="s">
        <v>829</v>
      </c>
      <c r="P4" s="1091" t="s">
        <v>411</v>
      </c>
    </row>
    <row r="5" spans="1:16" ht="13.5" customHeight="1" x14ac:dyDescent="0.25">
      <c r="A5" s="1096"/>
      <c r="B5" s="1087"/>
      <c r="C5" s="1088"/>
      <c r="D5" s="359" t="s">
        <v>463</v>
      </c>
      <c r="E5" s="304" t="s">
        <v>464</v>
      </c>
      <c r="F5" s="353" t="s">
        <v>313</v>
      </c>
      <c r="G5" s="304" t="s">
        <v>318</v>
      </c>
      <c r="H5" s="353" t="s">
        <v>313</v>
      </c>
      <c r="I5" s="304" t="s">
        <v>318</v>
      </c>
      <c r="J5" s="360" t="s">
        <v>440</v>
      </c>
      <c r="K5" s="360" t="s">
        <v>441</v>
      </c>
      <c r="L5" s="360" t="s">
        <v>442</v>
      </c>
      <c r="M5" s="1101"/>
      <c r="N5" s="140"/>
      <c r="O5" s="1094"/>
      <c r="P5" s="1092"/>
    </row>
    <row r="6" spans="1:16" ht="15" customHeight="1" thickBot="1" x14ac:dyDescent="0.3">
      <c r="A6" s="1097"/>
      <c r="B6" s="1089"/>
      <c r="C6" s="1090"/>
      <c r="D6" s="361" t="s">
        <v>237</v>
      </c>
      <c r="E6" s="306" t="s">
        <v>238</v>
      </c>
      <c r="F6" s="306" t="s">
        <v>239</v>
      </c>
      <c r="G6" s="306" t="s">
        <v>240</v>
      </c>
      <c r="H6" s="306" t="s">
        <v>315</v>
      </c>
      <c r="I6" s="306" t="s">
        <v>316</v>
      </c>
      <c r="J6" s="307" t="s">
        <v>243</v>
      </c>
      <c r="K6" s="362" t="s">
        <v>244</v>
      </c>
      <c r="L6" s="362" t="s">
        <v>245</v>
      </c>
      <c r="M6" s="308" t="s">
        <v>580</v>
      </c>
      <c r="N6" s="140"/>
      <c r="O6" s="354" t="s">
        <v>286</v>
      </c>
      <c r="P6" s="308" t="s">
        <v>443</v>
      </c>
    </row>
    <row r="7" spans="1:16" s="142" customFormat="1" ht="16.5" customHeight="1" x14ac:dyDescent="0.25">
      <c r="A7" s="855">
        <f t="shared" ref="A7:A31" si="0">+A6+1</f>
        <v>1</v>
      </c>
      <c r="B7" s="856" t="s">
        <v>317</v>
      </c>
      <c r="C7" s="857"/>
      <c r="D7" s="858">
        <f>+D8+D18</f>
        <v>297574.43000000005</v>
      </c>
      <c r="E7" s="858">
        <f t="shared" ref="E7:M7" si="1">+E8+E18</f>
        <v>297015.16000000003</v>
      </c>
      <c r="F7" s="858">
        <f t="shared" si="1"/>
        <v>6400</v>
      </c>
      <c r="G7" s="858">
        <f t="shared" si="1"/>
        <v>6400</v>
      </c>
      <c r="H7" s="858">
        <f t="shared" si="1"/>
        <v>303974.43000000005</v>
      </c>
      <c r="I7" s="858">
        <f t="shared" si="1"/>
        <v>303415.16000000003</v>
      </c>
      <c r="J7" s="858">
        <f t="shared" si="1"/>
        <v>0</v>
      </c>
      <c r="K7" s="858">
        <f t="shared" si="1"/>
        <v>13008.39</v>
      </c>
      <c r="L7" s="858">
        <f t="shared" si="1"/>
        <v>0</v>
      </c>
      <c r="M7" s="859">
        <f t="shared" si="1"/>
        <v>559.27</v>
      </c>
      <c r="N7" s="447"/>
      <c r="O7" s="860">
        <f>+O8+O18</f>
        <v>0</v>
      </c>
      <c r="P7" s="859">
        <f>+P8+P18</f>
        <v>303415.16000000003</v>
      </c>
    </row>
    <row r="8" spans="1:16" s="140" customFormat="1" ht="14.25" customHeight="1" x14ac:dyDescent="0.25">
      <c r="A8" s="833">
        <f t="shared" si="0"/>
        <v>2</v>
      </c>
      <c r="B8" s="1098" t="s">
        <v>595</v>
      </c>
      <c r="C8" s="1099"/>
      <c r="D8" s="834">
        <f>SUM(D9:D17)</f>
        <v>294540.29000000004</v>
      </c>
      <c r="E8" s="834">
        <f t="shared" ref="E8:M8" si="2">SUM(E9:E17)</f>
        <v>294540.29000000004</v>
      </c>
      <c r="F8" s="834">
        <f t="shared" si="2"/>
        <v>6000</v>
      </c>
      <c r="G8" s="834">
        <f t="shared" si="2"/>
        <v>6000</v>
      </c>
      <c r="H8" s="834">
        <f t="shared" si="2"/>
        <v>300540.29000000004</v>
      </c>
      <c r="I8" s="834">
        <f t="shared" si="2"/>
        <v>300540.29000000004</v>
      </c>
      <c r="J8" s="834">
        <f t="shared" si="2"/>
        <v>0</v>
      </c>
      <c r="K8" s="834">
        <f t="shared" si="2"/>
        <v>13008.39</v>
      </c>
      <c r="L8" s="834">
        <f t="shared" si="2"/>
        <v>0</v>
      </c>
      <c r="M8" s="835">
        <f t="shared" si="2"/>
        <v>0</v>
      </c>
      <c r="N8" s="448"/>
      <c r="O8" s="836">
        <f>SUM(O9:O17)</f>
        <v>0</v>
      </c>
      <c r="P8" s="835">
        <f>SUM(P9:P17)</f>
        <v>300540.29000000004</v>
      </c>
    </row>
    <row r="9" spans="1:16" ht="12.75" customHeight="1" x14ac:dyDescent="0.25">
      <c r="A9" s="375">
        <f t="shared" si="0"/>
        <v>3</v>
      </c>
      <c r="B9" s="363" t="s">
        <v>496</v>
      </c>
      <c r="C9" s="364" t="s">
        <v>470</v>
      </c>
      <c r="D9" s="729">
        <v>262637.58</v>
      </c>
      <c r="E9" s="729">
        <v>262637.58</v>
      </c>
      <c r="F9" s="729">
        <v>0</v>
      </c>
      <c r="G9" s="729">
        <v>0</v>
      </c>
      <c r="H9" s="729">
        <f t="shared" ref="H9:H36" si="3">+D9+F9</f>
        <v>262637.58</v>
      </c>
      <c r="I9" s="729">
        <f t="shared" ref="I9:I36" si="4">+E9+G9</f>
        <v>262637.58</v>
      </c>
      <c r="J9" s="729">
        <v>0</v>
      </c>
      <c r="K9" s="729">
        <v>12494.1</v>
      </c>
      <c r="L9" s="729">
        <v>0</v>
      </c>
      <c r="M9" s="730">
        <f t="shared" ref="M9:M36" si="5">+H9-I9</f>
        <v>0</v>
      </c>
      <c r="N9" s="449"/>
      <c r="O9" s="731">
        <v>0</v>
      </c>
      <c r="P9" s="730">
        <f t="shared" ref="P9:P36" si="6">+I9+O9</f>
        <v>262637.58</v>
      </c>
    </row>
    <row r="10" spans="1:16" ht="12.75" customHeight="1" x14ac:dyDescent="0.25">
      <c r="A10" s="375">
        <f>A9+1</f>
        <v>4</v>
      </c>
      <c r="B10" s="363" t="s">
        <v>444</v>
      </c>
      <c r="C10" s="364" t="s">
        <v>445</v>
      </c>
      <c r="D10" s="729">
        <v>11812.5</v>
      </c>
      <c r="E10" s="729">
        <v>11812.5</v>
      </c>
      <c r="F10" s="729">
        <v>0</v>
      </c>
      <c r="G10" s="729">
        <v>0</v>
      </c>
      <c r="H10" s="729">
        <f t="shared" si="3"/>
        <v>11812.5</v>
      </c>
      <c r="I10" s="729">
        <f t="shared" si="4"/>
        <v>11812.5</v>
      </c>
      <c r="J10" s="729">
        <v>0</v>
      </c>
      <c r="K10" s="729">
        <v>53.8</v>
      </c>
      <c r="L10" s="729">
        <v>0</v>
      </c>
      <c r="M10" s="730">
        <f t="shared" si="5"/>
        <v>0</v>
      </c>
      <c r="N10" s="449"/>
      <c r="O10" s="731">
        <v>0</v>
      </c>
      <c r="P10" s="730">
        <f t="shared" si="6"/>
        <v>11812.5</v>
      </c>
    </row>
    <row r="11" spans="1:16" ht="12.75" customHeight="1" x14ac:dyDescent="0.25">
      <c r="A11" s="375">
        <f t="shared" si="0"/>
        <v>5</v>
      </c>
      <c r="B11" s="424" t="s">
        <v>446</v>
      </c>
      <c r="C11" s="425" t="s">
        <v>447</v>
      </c>
      <c r="D11" s="729">
        <v>2314.2800000000002</v>
      </c>
      <c r="E11" s="729">
        <v>2314.2800000000002</v>
      </c>
      <c r="F11" s="729">
        <v>0</v>
      </c>
      <c r="G11" s="729">
        <v>0</v>
      </c>
      <c r="H11" s="729">
        <f t="shared" si="3"/>
        <v>2314.2800000000002</v>
      </c>
      <c r="I11" s="729">
        <f t="shared" si="4"/>
        <v>2314.2800000000002</v>
      </c>
      <c r="J11" s="729">
        <v>0</v>
      </c>
      <c r="K11" s="729">
        <v>452.11</v>
      </c>
      <c r="L11" s="729">
        <v>0</v>
      </c>
      <c r="M11" s="730">
        <f t="shared" si="5"/>
        <v>0</v>
      </c>
      <c r="N11" s="449"/>
      <c r="O11" s="731">
        <v>0</v>
      </c>
      <c r="P11" s="730">
        <f t="shared" si="6"/>
        <v>2314.2800000000002</v>
      </c>
    </row>
    <row r="12" spans="1:16" ht="13.5" customHeight="1" x14ac:dyDescent="0.25">
      <c r="A12" s="375">
        <f t="shared" si="0"/>
        <v>6</v>
      </c>
      <c r="B12" s="363" t="s">
        <v>448</v>
      </c>
      <c r="C12" s="364" t="s">
        <v>449</v>
      </c>
      <c r="D12" s="729">
        <v>153</v>
      </c>
      <c r="E12" s="729">
        <v>153</v>
      </c>
      <c r="F12" s="729">
        <v>0</v>
      </c>
      <c r="G12" s="729">
        <v>0</v>
      </c>
      <c r="H12" s="729">
        <f t="shared" si="3"/>
        <v>153</v>
      </c>
      <c r="I12" s="729">
        <f t="shared" si="4"/>
        <v>153</v>
      </c>
      <c r="J12" s="729">
        <v>0</v>
      </c>
      <c r="K12" s="729">
        <v>0</v>
      </c>
      <c r="L12" s="729">
        <v>0</v>
      </c>
      <c r="M12" s="730">
        <f t="shared" si="5"/>
        <v>0</v>
      </c>
      <c r="N12" s="449"/>
      <c r="O12" s="731">
        <v>0</v>
      </c>
      <c r="P12" s="730">
        <f t="shared" si="6"/>
        <v>153</v>
      </c>
    </row>
    <row r="13" spans="1:16" ht="13.5" customHeight="1" x14ac:dyDescent="0.25">
      <c r="A13" s="375">
        <f t="shared" si="0"/>
        <v>7</v>
      </c>
      <c r="B13" s="363" t="s">
        <v>458</v>
      </c>
      <c r="C13" s="364" t="s">
        <v>1216</v>
      </c>
      <c r="D13" s="729">
        <v>7091</v>
      </c>
      <c r="E13" s="729">
        <v>7091</v>
      </c>
      <c r="F13" s="729">
        <v>6000</v>
      </c>
      <c r="G13" s="729">
        <v>6000</v>
      </c>
      <c r="H13" s="729">
        <f>+D13+F13</f>
        <v>13091</v>
      </c>
      <c r="I13" s="729">
        <f>+E13+G13</f>
        <v>13091</v>
      </c>
      <c r="J13" s="729">
        <v>0</v>
      </c>
      <c r="K13" s="729">
        <v>5.71</v>
      </c>
      <c r="L13" s="729">
        <v>0</v>
      </c>
      <c r="M13" s="730">
        <f>+H13-I13</f>
        <v>0</v>
      </c>
      <c r="N13" s="449"/>
      <c r="O13" s="731">
        <v>0</v>
      </c>
      <c r="P13" s="730">
        <f>+I13+O13</f>
        <v>13091</v>
      </c>
    </row>
    <row r="14" spans="1:16" ht="12.75" customHeight="1" x14ac:dyDescent="0.25">
      <c r="A14" s="375">
        <f t="shared" si="0"/>
        <v>8</v>
      </c>
      <c r="B14" s="363" t="s">
        <v>450</v>
      </c>
      <c r="C14" s="364" t="s">
        <v>451</v>
      </c>
      <c r="D14" s="729">
        <v>0</v>
      </c>
      <c r="E14" s="729">
        <v>0</v>
      </c>
      <c r="F14" s="729">
        <v>0</v>
      </c>
      <c r="G14" s="729">
        <v>0</v>
      </c>
      <c r="H14" s="729">
        <f t="shared" si="3"/>
        <v>0</v>
      </c>
      <c r="I14" s="729">
        <f t="shared" si="4"/>
        <v>0</v>
      </c>
      <c r="J14" s="729">
        <v>0</v>
      </c>
      <c r="K14" s="729">
        <v>0</v>
      </c>
      <c r="L14" s="729">
        <v>0</v>
      </c>
      <c r="M14" s="730">
        <f t="shared" si="5"/>
        <v>0</v>
      </c>
      <c r="N14" s="449"/>
      <c r="O14" s="731">
        <v>0</v>
      </c>
      <c r="P14" s="730">
        <f t="shared" si="6"/>
        <v>0</v>
      </c>
    </row>
    <row r="15" spans="1:16" ht="12.75" customHeight="1" x14ac:dyDescent="0.25">
      <c r="A15" s="375">
        <f t="shared" si="0"/>
        <v>9</v>
      </c>
      <c r="B15" s="363" t="s">
        <v>452</v>
      </c>
      <c r="C15" s="365" t="s">
        <v>453</v>
      </c>
      <c r="D15" s="729">
        <v>433.93</v>
      </c>
      <c r="E15" s="729">
        <v>433.93</v>
      </c>
      <c r="F15" s="729">
        <v>0</v>
      </c>
      <c r="G15" s="729">
        <v>0</v>
      </c>
      <c r="H15" s="729">
        <f t="shared" si="3"/>
        <v>433.93</v>
      </c>
      <c r="I15" s="729">
        <f t="shared" si="4"/>
        <v>433.93</v>
      </c>
      <c r="J15" s="729">
        <v>0</v>
      </c>
      <c r="K15" s="729">
        <v>0</v>
      </c>
      <c r="L15" s="729">
        <v>0</v>
      </c>
      <c r="M15" s="730">
        <f t="shared" si="5"/>
        <v>0</v>
      </c>
      <c r="N15" s="449"/>
      <c r="O15" s="731">
        <v>0</v>
      </c>
      <c r="P15" s="730">
        <f t="shared" si="6"/>
        <v>433.93</v>
      </c>
    </row>
    <row r="16" spans="1:16" ht="12.75" customHeight="1" x14ac:dyDescent="0.25">
      <c r="A16" s="375">
        <f t="shared" si="0"/>
        <v>10</v>
      </c>
      <c r="B16" s="366" t="s">
        <v>454</v>
      </c>
      <c r="C16" s="367" t="s">
        <v>455</v>
      </c>
      <c r="D16" s="729">
        <v>10098</v>
      </c>
      <c r="E16" s="729">
        <v>10098</v>
      </c>
      <c r="F16" s="729">
        <v>0</v>
      </c>
      <c r="G16" s="729">
        <v>0</v>
      </c>
      <c r="H16" s="729">
        <f t="shared" si="3"/>
        <v>10098</v>
      </c>
      <c r="I16" s="729">
        <f t="shared" si="4"/>
        <v>10098</v>
      </c>
      <c r="J16" s="729">
        <v>0</v>
      </c>
      <c r="K16" s="729">
        <v>2.67</v>
      </c>
      <c r="L16" s="729">
        <v>0</v>
      </c>
      <c r="M16" s="730">
        <f t="shared" si="5"/>
        <v>0</v>
      </c>
      <c r="N16" s="449"/>
      <c r="O16" s="731">
        <v>0</v>
      </c>
      <c r="P16" s="730">
        <f t="shared" si="6"/>
        <v>10098</v>
      </c>
    </row>
    <row r="17" spans="1:16" ht="12.75" customHeight="1" x14ac:dyDescent="0.25">
      <c r="A17" s="375">
        <f t="shared" si="0"/>
        <v>11</v>
      </c>
      <c r="B17" s="366"/>
      <c r="C17" s="368" t="s">
        <v>465</v>
      </c>
      <c r="D17" s="729"/>
      <c r="E17" s="729"/>
      <c r="F17" s="729"/>
      <c r="G17" s="729"/>
      <c r="H17" s="729">
        <f t="shared" si="3"/>
        <v>0</v>
      </c>
      <c r="I17" s="729">
        <f t="shared" si="4"/>
        <v>0</v>
      </c>
      <c r="J17" s="729">
        <v>0</v>
      </c>
      <c r="K17" s="729">
        <v>0</v>
      </c>
      <c r="L17" s="729">
        <v>0</v>
      </c>
      <c r="M17" s="730">
        <f t="shared" si="5"/>
        <v>0</v>
      </c>
      <c r="N17" s="449"/>
      <c r="O17" s="731">
        <v>0</v>
      </c>
      <c r="P17" s="730">
        <f t="shared" si="6"/>
        <v>0</v>
      </c>
    </row>
    <row r="18" spans="1:16" s="140" customFormat="1" ht="12.75" customHeight="1" x14ac:dyDescent="0.25">
      <c r="A18" s="833">
        <f t="shared" si="0"/>
        <v>12</v>
      </c>
      <c r="B18" s="1102" t="s">
        <v>596</v>
      </c>
      <c r="C18" s="1082"/>
      <c r="D18" s="834">
        <f>SUM(D19:D25)</f>
        <v>3034.14</v>
      </c>
      <c r="E18" s="834">
        <f t="shared" ref="E18:P18" si="7">SUM(E19:E25)</f>
        <v>2474.87</v>
      </c>
      <c r="F18" s="834">
        <f t="shared" si="7"/>
        <v>400</v>
      </c>
      <c r="G18" s="834">
        <f t="shared" si="7"/>
        <v>400</v>
      </c>
      <c r="H18" s="834">
        <f t="shared" si="7"/>
        <v>3434.14</v>
      </c>
      <c r="I18" s="834">
        <f t="shared" si="7"/>
        <v>2874.87</v>
      </c>
      <c r="J18" s="834">
        <f t="shared" si="7"/>
        <v>0</v>
      </c>
      <c r="K18" s="834">
        <f t="shared" si="7"/>
        <v>0</v>
      </c>
      <c r="L18" s="834">
        <f t="shared" si="7"/>
        <v>0</v>
      </c>
      <c r="M18" s="835">
        <f t="shared" si="7"/>
        <v>559.27</v>
      </c>
      <c r="N18" s="448"/>
      <c r="O18" s="836">
        <f t="shared" si="7"/>
        <v>0</v>
      </c>
      <c r="P18" s="835">
        <f t="shared" si="7"/>
        <v>2874.87</v>
      </c>
    </row>
    <row r="19" spans="1:16" s="140" customFormat="1" ht="12.75" customHeight="1" x14ac:dyDescent="0.25">
      <c r="A19" s="441">
        <f>A18+1</f>
        <v>13</v>
      </c>
      <c r="B19" s="424" t="s">
        <v>446</v>
      </c>
      <c r="C19" s="425" t="s">
        <v>447</v>
      </c>
      <c r="D19" s="729">
        <v>588.14</v>
      </c>
      <c r="E19" s="729">
        <v>588.14</v>
      </c>
      <c r="F19" s="729">
        <v>0</v>
      </c>
      <c r="G19" s="729">
        <v>0</v>
      </c>
      <c r="H19" s="729">
        <f t="shared" si="3"/>
        <v>588.14</v>
      </c>
      <c r="I19" s="729">
        <f t="shared" si="4"/>
        <v>588.14</v>
      </c>
      <c r="J19" s="729">
        <v>0</v>
      </c>
      <c r="K19" s="729">
        <v>0</v>
      </c>
      <c r="L19" s="729">
        <v>0</v>
      </c>
      <c r="M19" s="730">
        <f t="shared" si="5"/>
        <v>0</v>
      </c>
      <c r="N19" s="449"/>
      <c r="O19" s="731">
        <v>0</v>
      </c>
      <c r="P19" s="730">
        <f t="shared" si="6"/>
        <v>588.14</v>
      </c>
    </row>
    <row r="20" spans="1:16" ht="12.75" customHeight="1" x14ac:dyDescent="0.25">
      <c r="A20" s="375">
        <f>A19+1</f>
        <v>14</v>
      </c>
      <c r="B20" s="363" t="s">
        <v>448</v>
      </c>
      <c r="C20" s="364" t="s">
        <v>449</v>
      </c>
      <c r="D20" s="729">
        <v>0</v>
      </c>
      <c r="E20" s="729">
        <v>0</v>
      </c>
      <c r="F20" s="729">
        <v>0</v>
      </c>
      <c r="G20" s="729">
        <v>0</v>
      </c>
      <c r="H20" s="729">
        <f t="shared" si="3"/>
        <v>0</v>
      </c>
      <c r="I20" s="729">
        <f t="shared" si="4"/>
        <v>0</v>
      </c>
      <c r="J20" s="729">
        <v>0</v>
      </c>
      <c r="K20" s="729">
        <v>0</v>
      </c>
      <c r="L20" s="729">
        <v>0</v>
      </c>
      <c r="M20" s="730">
        <f t="shared" si="5"/>
        <v>0</v>
      </c>
      <c r="N20" s="449"/>
      <c r="O20" s="731">
        <v>0</v>
      </c>
      <c r="P20" s="730">
        <f t="shared" si="6"/>
        <v>0</v>
      </c>
    </row>
    <row r="21" spans="1:16" ht="12.75" customHeight="1" x14ac:dyDescent="0.25">
      <c r="A21" s="375">
        <f t="shared" si="0"/>
        <v>15</v>
      </c>
      <c r="B21" s="363" t="s">
        <v>456</v>
      </c>
      <c r="C21" s="364" t="s">
        <v>457</v>
      </c>
      <c r="D21" s="729">
        <v>0</v>
      </c>
      <c r="E21" s="729">
        <v>0</v>
      </c>
      <c r="F21" s="729">
        <v>0</v>
      </c>
      <c r="G21" s="729">
        <v>0</v>
      </c>
      <c r="H21" s="729">
        <f t="shared" si="3"/>
        <v>0</v>
      </c>
      <c r="I21" s="729">
        <f t="shared" si="4"/>
        <v>0</v>
      </c>
      <c r="J21" s="729">
        <v>0</v>
      </c>
      <c r="K21" s="729">
        <v>0</v>
      </c>
      <c r="L21" s="729">
        <v>0</v>
      </c>
      <c r="M21" s="730">
        <f t="shared" si="5"/>
        <v>0</v>
      </c>
      <c r="N21" s="449"/>
      <c r="O21" s="731">
        <v>0</v>
      </c>
      <c r="P21" s="730">
        <f t="shared" si="6"/>
        <v>0</v>
      </c>
    </row>
    <row r="22" spans="1:16" ht="12.75" customHeight="1" x14ac:dyDescent="0.25">
      <c r="A22" s="375">
        <f t="shared" si="0"/>
        <v>16</v>
      </c>
      <c r="B22" s="363" t="s">
        <v>458</v>
      </c>
      <c r="C22" s="364" t="s">
        <v>459</v>
      </c>
      <c r="D22" s="729">
        <v>2446</v>
      </c>
      <c r="E22" s="729">
        <v>1886.73</v>
      </c>
      <c r="F22" s="729">
        <v>400</v>
      </c>
      <c r="G22" s="729">
        <v>400</v>
      </c>
      <c r="H22" s="729">
        <f t="shared" si="3"/>
        <v>2846</v>
      </c>
      <c r="I22" s="729">
        <f t="shared" si="4"/>
        <v>2286.73</v>
      </c>
      <c r="J22" s="729">
        <v>0</v>
      </c>
      <c r="K22" s="729">
        <v>0</v>
      </c>
      <c r="L22" s="729">
        <v>0</v>
      </c>
      <c r="M22" s="730">
        <f t="shared" si="5"/>
        <v>559.27</v>
      </c>
      <c r="N22" s="449"/>
      <c r="O22" s="731">
        <v>0</v>
      </c>
      <c r="P22" s="730">
        <f t="shared" si="6"/>
        <v>2286.73</v>
      </c>
    </row>
    <row r="23" spans="1:16" ht="12.75" customHeight="1" x14ac:dyDescent="0.25">
      <c r="A23" s="375">
        <f t="shared" si="0"/>
        <v>17</v>
      </c>
      <c r="B23" s="363" t="s">
        <v>460</v>
      </c>
      <c r="C23" s="364" t="s">
        <v>461</v>
      </c>
      <c r="D23" s="729">
        <v>0</v>
      </c>
      <c r="E23" s="729">
        <v>0</v>
      </c>
      <c r="F23" s="729">
        <v>0</v>
      </c>
      <c r="G23" s="729">
        <v>0</v>
      </c>
      <c r="H23" s="729">
        <f t="shared" si="3"/>
        <v>0</v>
      </c>
      <c r="I23" s="729">
        <f t="shared" si="4"/>
        <v>0</v>
      </c>
      <c r="J23" s="729">
        <v>0</v>
      </c>
      <c r="K23" s="729">
        <v>0</v>
      </c>
      <c r="L23" s="729">
        <v>0</v>
      </c>
      <c r="M23" s="730">
        <f t="shared" si="5"/>
        <v>0</v>
      </c>
      <c r="N23" s="449"/>
      <c r="O23" s="731">
        <v>0</v>
      </c>
      <c r="P23" s="730">
        <f t="shared" si="6"/>
        <v>0</v>
      </c>
    </row>
    <row r="24" spans="1:16" ht="12.75" customHeight="1" x14ac:dyDescent="0.25">
      <c r="A24" s="375">
        <f t="shared" si="0"/>
        <v>18</v>
      </c>
      <c r="B24" s="366" t="s">
        <v>450</v>
      </c>
      <c r="C24" s="367" t="s">
        <v>451</v>
      </c>
      <c r="D24" s="729">
        <v>0</v>
      </c>
      <c r="E24" s="729">
        <v>0</v>
      </c>
      <c r="F24" s="729">
        <v>0</v>
      </c>
      <c r="G24" s="729">
        <v>0</v>
      </c>
      <c r="H24" s="729">
        <f t="shared" si="3"/>
        <v>0</v>
      </c>
      <c r="I24" s="729">
        <f t="shared" si="4"/>
        <v>0</v>
      </c>
      <c r="J24" s="729">
        <v>0</v>
      </c>
      <c r="K24" s="729">
        <v>0</v>
      </c>
      <c r="L24" s="729">
        <v>0</v>
      </c>
      <c r="M24" s="730">
        <f t="shared" si="5"/>
        <v>0</v>
      </c>
      <c r="N24" s="449"/>
      <c r="O24" s="731">
        <v>0</v>
      </c>
      <c r="P24" s="730">
        <f t="shared" si="6"/>
        <v>0</v>
      </c>
    </row>
    <row r="25" spans="1:16" ht="12.75" customHeight="1" x14ac:dyDescent="0.25">
      <c r="A25" s="375">
        <f>A24+1</f>
        <v>19</v>
      </c>
      <c r="B25" s="366"/>
      <c r="C25" s="368" t="s">
        <v>465</v>
      </c>
      <c r="D25" s="729"/>
      <c r="E25" s="729"/>
      <c r="F25" s="729"/>
      <c r="G25" s="729"/>
      <c r="H25" s="729">
        <f t="shared" si="3"/>
        <v>0</v>
      </c>
      <c r="I25" s="729">
        <f t="shared" si="4"/>
        <v>0</v>
      </c>
      <c r="J25" s="729"/>
      <c r="K25" s="729"/>
      <c r="L25" s="729"/>
      <c r="M25" s="730">
        <f t="shared" si="5"/>
        <v>0</v>
      </c>
      <c r="N25" s="449"/>
      <c r="O25" s="731">
        <v>0</v>
      </c>
      <c r="P25" s="730">
        <f t="shared" si="6"/>
        <v>0</v>
      </c>
    </row>
    <row r="26" spans="1:16" s="142" customFormat="1" ht="12.75" customHeight="1" x14ac:dyDescent="0.25">
      <c r="A26" s="855">
        <f t="shared" si="0"/>
        <v>20</v>
      </c>
      <c r="B26" s="1083" t="s">
        <v>473</v>
      </c>
      <c r="C26" s="1084"/>
      <c r="D26" s="861">
        <f>+D27</f>
        <v>100</v>
      </c>
      <c r="E26" s="861">
        <f t="shared" ref="E26:P27" si="8">+E27</f>
        <v>100</v>
      </c>
      <c r="F26" s="861">
        <f t="shared" si="8"/>
        <v>60</v>
      </c>
      <c r="G26" s="861">
        <f t="shared" si="8"/>
        <v>60</v>
      </c>
      <c r="H26" s="861">
        <f t="shared" si="8"/>
        <v>160</v>
      </c>
      <c r="I26" s="861">
        <f t="shared" si="8"/>
        <v>160</v>
      </c>
      <c r="J26" s="861">
        <f t="shared" si="8"/>
        <v>0</v>
      </c>
      <c r="K26" s="861">
        <f t="shared" si="8"/>
        <v>0</v>
      </c>
      <c r="L26" s="861">
        <f t="shared" si="8"/>
        <v>0</v>
      </c>
      <c r="M26" s="862">
        <f t="shared" si="8"/>
        <v>0</v>
      </c>
      <c r="N26" s="447"/>
      <c r="O26" s="869">
        <f t="shared" si="8"/>
        <v>43</v>
      </c>
      <c r="P26" s="862">
        <f t="shared" si="8"/>
        <v>203</v>
      </c>
    </row>
    <row r="27" spans="1:16" s="143" customFormat="1" ht="12.75" customHeight="1" x14ac:dyDescent="0.25">
      <c r="A27" s="833">
        <f t="shared" si="0"/>
        <v>21</v>
      </c>
      <c r="B27" s="1081" t="s">
        <v>517</v>
      </c>
      <c r="C27" s="1082"/>
      <c r="D27" s="834">
        <f>SUM(D28:D29)</f>
        <v>100</v>
      </c>
      <c r="E27" s="834">
        <f>SUM(E28:E29)</f>
        <v>100</v>
      </c>
      <c r="F27" s="834">
        <f>SUM(F28:F29)</f>
        <v>60</v>
      </c>
      <c r="G27" s="834">
        <f>SUM(G28:G29)</f>
        <v>60</v>
      </c>
      <c r="H27" s="834">
        <f t="shared" si="8"/>
        <v>160</v>
      </c>
      <c r="I27" s="834">
        <f t="shared" si="8"/>
        <v>160</v>
      </c>
      <c r="J27" s="834">
        <f t="shared" si="8"/>
        <v>0</v>
      </c>
      <c r="K27" s="834">
        <f t="shared" si="8"/>
        <v>0</v>
      </c>
      <c r="L27" s="834">
        <f t="shared" si="8"/>
        <v>0</v>
      </c>
      <c r="M27" s="835">
        <f t="shared" si="8"/>
        <v>0</v>
      </c>
      <c r="N27" s="448"/>
      <c r="O27" s="836">
        <f t="shared" si="8"/>
        <v>43</v>
      </c>
      <c r="P27" s="835">
        <f t="shared" si="8"/>
        <v>203</v>
      </c>
    </row>
    <row r="28" spans="1:16" ht="12.75" customHeight="1" x14ac:dyDescent="0.25">
      <c r="A28" s="375">
        <f t="shared" si="0"/>
        <v>22</v>
      </c>
      <c r="B28" s="363"/>
      <c r="C28" s="364" t="s">
        <v>1253</v>
      </c>
      <c r="D28" s="729">
        <v>100</v>
      </c>
      <c r="E28" s="729">
        <v>100</v>
      </c>
      <c r="F28" s="729">
        <v>60</v>
      </c>
      <c r="G28" s="729">
        <v>60</v>
      </c>
      <c r="H28" s="729">
        <f t="shared" si="3"/>
        <v>160</v>
      </c>
      <c r="I28" s="729">
        <f t="shared" si="4"/>
        <v>160</v>
      </c>
      <c r="J28" s="729">
        <v>0</v>
      </c>
      <c r="K28" s="729">
        <v>0</v>
      </c>
      <c r="L28" s="729">
        <v>0</v>
      </c>
      <c r="M28" s="730">
        <f t="shared" si="5"/>
        <v>0</v>
      </c>
      <c r="N28" s="449"/>
      <c r="O28" s="731">
        <v>43</v>
      </c>
      <c r="P28" s="730">
        <f t="shared" si="6"/>
        <v>203</v>
      </c>
    </row>
    <row r="29" spans="1:16" ht="12.75" customHeight="1" x14ac:dyDescent="0.25">
      <c r="A29" s="375">
        <f t="shared" si="0"/>
        <v>23</v>
      </c>
      <c r="B29" s="363"/>
      <c r="C29" s="368" t="s">
        <v>465</v>
      </c>
      <c r="D29" s="729"/>
      <c r="E29" s="729"/>
      <c r="F29" s="729"/>
      <c r="G29" s="729"/>
      <c r="H29" s="729">
        <f>+D29+F29</f>
        <v>0</v>
      </c>
      <c r="I29" s="729">
        <f>+E29+G29</f>
        <v>0</v>
      </c>
      <c r="J29" s="729"/>
      <c r="K29" s="729"/>
      <c r="L29" s="729"/>
      <c r="M29" s="730">
        <f>+H29-I29</f>
        <v>0</v>
      </c>
      <c r="N29" s="449"/>
      <c r="O29" s="731">
        <v>0</v>
      </c>
      <c r="P29" s="730">
        <f>+I29+O29</f>
        <v>0</v>
      </c>
    </row>
    <row r="30" spans="1:16" ht="12.75" customHeight="1" x14ac:dyDescent="0.25">
      <c r="A30" s="855">
        <f>+A29+1</f>
        <v>24</v>
      </c>
      <c r="B30" s="1083" t="s">
        <v>471</v>
      </c>
      <c r="C30" s="1084"/>
      <c r="D30" s="861">
        <f>+D31</f>
        <v>0</v>
      </c>
      <c r="E30" s="861">
        <f t="shared" ref="E30:P30" si="9">+E31</f>
        <v>0</v>
      </c>
      <c r="F30" s="861">
        <f t="shared" si="9"/>
        <v>0</v>
      </c>
      <c r="G30" s="861">
        <f t="shared" si="9"/>
        <v>0</v>
      </c>
      <c r="H30" s="861">
        <f t="shared" si="9"/>
        <v>0</v>
      </c>
      <c r="I30" s="861">
        <f t="shared" si="9"/>
        <v>0</v>
      </c>
      <c r="J30" s="861">
        <f t="shared" si="9"/>
        <v>0</v>
      </c>
      <c r="K30" s="861">
        <f t="shared" si="9"/>
        <v>0</v>
      </c>
      <c r="L30" s="861">
        <f t="shared" si="9"/>
        <v>0</v>
      </c>
      <c r="M30" s="862">
        <f t="shared" si="9"/>
        <v>0</v>
      </c>
      <c r="N30" s="447"/>
      <c r="O30" s="869">
        <f t="shared" si="9"/>
        <v>0</v>
      </c>
      <c r="P30" s="862">
        <f t="shared" si="9"/>
        <v>0</v>
      </c>
    </row>
    <row r="31" spans="1:16" ht="12.75" customHeight="1" x14ac:dyDescent="0.25">
      <c r="A31" s="833">
        <f t="shared" si="0"/>
        <v>25</v>
      </c>
      <c r="B31" s="1081" t="s">
        <v>363</v>
      </c>
      <c r="C31" s="1082"/>
      <c r="D31" s="834">
        <f t="shared" ref="D31:M31" si="10">SUM(D32)</f>
        <v>0</v>
      </c>
      <c r="E31" s="834">
        <f t="shared" si="10"/>
        <v>0</v>
      </c>
      <c r="F31" s="834">
        <f t="shared" si="10"/>
        <v>0</v>
      </c>
      <c r="G31" s="834">
        <f t="shared" si="10"/>
        <v>0</v>
      </c>
      <c r="H31" s="834">
        <f t="shared" si="10"/>
        <v>0</v>
      </c>
      <c r="I31" s="834">
        <f t="shared" si="10"/>
        <v>0</v>
      </c>
      <c r="J31" s="834">
        <f t="shared" si="10"/>
        <v>0</v>
      </c>
      <c r="K31" s="834">
        <f t="shared" si="10"/>
        <v>0</v>
      </c>
      <c r="L31" s="834">
        <f t="shared" si="10"/>
        <v>0</v>
      </c>
      <c r="M31" s="835">
        <f t="shared" si="10"/>
        <v>0</v>
      </c>
      <c r="N31" s="448"/>
      <c r="O31" s="836">
        <f>SUM(O32)</f>
        <v>0</v>
      </c>
      <c r="P31" s="835">
        <f>SUM(P32)</f>
        <v>0</v>
      </c>
    </row>
    <row r="32" spans="1:16" ht="12.75" customHeight="1" x14ac:dyDescent="0.25">
      <c r="A32" s="375">
        <f t="shared" ref="A32:A37" si="11">+A31+1</f>
        <v>26</v>
      </c>
      <c r="B32" s="363"/>
      <c r="C32" s="690"/>
      <c r="D32" s="729">
        <v>0</v>
      </c>
      <c r="E32" s="729">
        <v>0</v>
      </c>
      <c r="F32" s="729">
        <v>0</v>
      </c>
      <c r="G32" s="729">
        <v>0</v>
      </c>
      <c r="H32" s="729">
        <f>+D32+F32</f>
        <v>0</v>
      </c>
      <c r="I32" s="729">
        <f>+E32+G32</f>
        <v>0</v>
      </c>
      <c r="J32" s="729">
        <v>0</v>
      </c>
      <c r="K32" s="729">
        <v>0</v>
      </c>
      <c r="L32" s="729">
        <v>0</v>
      </c>
      <c r="M32" s="730">
        <f>+H32-I32</f>
        <v>0</v>
      </c>
      <c r="N32" s="449"/>
      <c r="O32" s="731">
        <v>0</v>
      </c>
      <c r="P32" s="730">
        <f>+I32+O32</f>
        <v>0</v>
      </c>
    </row>
    <row r="33" spans="1:16" ht="12.75" customHeight="1" x14ac:dyDescent="0.25">
      <c r="A33" s="375">
        <f t="shared" si="11"/>
        <v>27</v>
      </c>
      <c r="B33" s="377"/>
      <c r="C33" s="368" t="s">
        <v>465</v>
      </c>
      <c r="D33" s="729"/>
      <c r="E33" s="729"/>
      <c r="F33" s="729"/>
      <c r="G33" s="729"/>
      <c r="H33" s="729">
        <f>+D33+F33</f>
        <v>0</v>
      </c>
      <c r="I33" s="729">
        <f>+E33+G33</f>
        <v>0</v>
      </c>
      <c r="J33" s="729"/>
      <c r="K33" s="729"/>
      <c r="L33" s="729"/>
      <c r="M33" s="730">
        <f>+H33-I33</f>
        <v>0</v>
      </c>
      <c r="N33" s="450"/>
      <c r="O33" s="731">
        <v>0</v>
      </c>
      <c r="P33" s="730">
        <f>+I33+O33</f>
        <v>0</v>
      </c>
    </row>
    <row r="34" spans="1:16" ht="12.75" customHeight="1" x14ac:dyDescent="0.25">
      <c r="A34" s="855">
        <f t="shared" si="11"/>
        <v>28</v>
      </c>
      <c r="B34" s="1083" t="s">
        <v>474</v>
      </c>
      <c r="C34" s="1084"/>
      <c r="D34" s="861">
        <f>+D35</f>
        <v>0</v>
      </c>
      <c r="E34" s="861">
        <f t="shared" ref="E34:P35" si="12">+E35</f>
        <v>0</v>
      </c>
      <c r="F34" s="861">
        <f t="shared" si="12"/>
        <v>0</v>
      </c>
      <c r="G34" s="861">
        <f t="shared" si="12"/>
        <v>0</v>
      </c>
      <c r="H34" s="861">
        <f t="shared" si="12"/>
        <v>0</v>
      </c>
      <c r="I34" s="861">
        <f t="shared" si="12"/>
        <v>0</v>
      </c>
      <c r="J34" s="861">
        <f t="shared" si="12"/>
        <v>0</v>
      </c>
      <c r="K34" s="861">
        <f t="shared" si="12"/>
        <v>0</v>
      </c>
      <c r="L34" s="861">
        <f t="shared" si="12"/>
        <v>0</v>
      </c>
      <c r="M34" s="862">
        <f t="shared" si="12"/>
        <v>0</v>
      </c>
      <c r="N34" s="447"/>
      <c r="O34" s="869">
        <f t="shared" si="12"/>
        <v>0</v>
      </c>
      <c r="P34" s="862">
        <f t="shared" si="12"/>
        <v>0</v>
      </c>
    </row>
    <row r="35" spans="1:16" ht="12.75" customHeight="1" x14ac:dyDescent="0.25">
      <c r="A35" s="833">
        <f t="shared" si="11"/>
        <v>29</v>
      </c>
      <c r="B35" s="1081" t="s">
        <v>597</v>
      </c>
      <c r="C35" s="1082"/>
      <c r="D35" s="834">
        <f>+D36</f>
        <v>0</v>
      </c>
      <c r="E35" s="834">
        <f t="shared" si="12"/>
        <v>0</v>
      </c>
      <c r="F35" s="834">
        <f t="shared" si="12"/>
        <v>0</v>
      </c>
      <c r="G35" s="834">
        <f t="shared" si="12"/>
        <v>0</v>
      </c>
      <c r="H35" s="834">
        <f t="shared" si="12"/>
        <v>0</v>
      </c>
      <c r="I35" s="834">
        <f t="shared" si="12"/>
        <v>0</v>
      </c>
      <c r="J35" s="834">
        <f t="shared" si="12"/>
        <v>0</v>
      </c>
      <c r="K35" s="834">
        <f t="shared" si="12"/>
        <v>0</v>
      </c>
      <c r="L35" s="834">
        <f t="shared" si="12"/>
        <v>0</v>
      </c>
      <c r="M35" s="835">
        <f t="shared" si="12"/>
        <v>0</v>
      </c>
      <c r="N35" s="448"/>
      <c r="O35" s="836">
        <f t="shared" si="12"/>
        <v>0</v>
      </c>
      <c r="P35" s="835">
        <f t="shared" si="12"/>
        <v>0</v>
      </c>
    </row>
    <row r="36" spans="1:16" ht="12.75" customHeight="1" thickBot="1" x14ac:dyDescent="0.3">
      <c r="A36" s="376">
        <f t="shared" si="11"/>
        <v>30</v>
      </c>
      <c r="B36" s="369"/>
      <c r="C36" s="546" t="s">
        <v>465</v>
      </c>
      <c r="D36" s="729"/>
      <c r="E36" s="729"/>
      <c r="F36" s="729"/>
      <c r="G36" s="729"/>
      <c r="H36" s="729">
        <f t="shared" si="3"/>
        <v>0</v>
      </c>
      <c r="I36" s="729">
        <f t="shared" si="4"/>
        <v>0</v>
      </c>
      <c r="J36" s="729"/>
      <c r="K36" s="729"/>
      <c r="L36" s="729"/>
      <c r="M36" s="730">
        <f t="shared" si="5"/>
        <v>0</v>
      </c>
      <c r="N36" s="449"/>
      <c r="O36" s="731">
        <v>0</v>
      </c>
      <c r="P36" s="730">
        <f t="shared" si="6"/>
        <v>0</v>
      </c>
    </row>
    <row r="37" spans="1:16" s="372" customFormat="1" ht="18.75" customHeight="1" thickBot="1" x14ac:dyDescent="0.3">
      <c r="A37" s="863">
        <f t="shared" si="11"/>
        <v>31</v>
      </c>
      <c r="B37" s="864" t="s">
        <v>424</v>
      </c>
      <c r="C37" s="865"/>
      <c r="D37" s="866">
        <f t="shared" ref="D37:M37" si="13">+D7+D26+D30+D34</f>
        <v>297674.43000000005</v>
      </c>
      <c r="E37" s="866">
        <f t="shared" si="13"/>
        <v>297115.16000000003</v>
      </c>
      <c r="F37" s="866">
        <f t="shared" si="13"/>
        <v>6460</v>
      </c>
      <c r="G37" s="866">
        <f t="shared" si="13"/>
        <v>6460</v>
      </c>
      <c r="H37" s="866">
        <f t="shared" si="13"/>
        <v>304134.43000000005</v>
      </c>
      <c r="I37" s="866">
        <f t="shared" si="13"/>
        <v>303575.16000000003</v>
      </c>
      <c r="J37" s="866">
        <f t="shared" si="13"/>
        <v>0</v>
      </c>
      <c r="K37" s="866">
        <f t="shared" si="13"/>
        <v>13008.39</v>
      </c>
      <c r="L37" s="866">
        <f t="shared" si="13"/>
        <v>0</v>
      </c>
      <c r="M37" s="867">
        <f t="shared" si="13"/>
        <v>559.27</v>
      </c>
      <c r="N37" s="451"/>
      <c r="O37" s="868">
        <f>+O7+O26+O30+O34</f>
        <v>43</v>
      </c>
      <c r="P37" s="867">
        <f>+P7+P26+P30+P34</f>
        <v>303618.16000000003</v>
      </c>
    </row>
    <row r="38" spans="1:16" s="395" customFormat="1" ht="13.5" customHeight="1" x14ac:dyDescent="0.25">
      <c r="A38" s="415"/>
      <c r="B38" s="422"/>
      <c r="C38" s="423"/>
      <c r="D38" s="373"/>
      <c r="E38" s="373"/>
      <c r="F38" s="373"/>
      <c r="G38" s="373"/>
      <c r="H38" s="373"/>
      <c r="I38" s="373"/>
      <c r="J38" s="373"/>
      <c r="K38" s="373"/>
      <c r="L38" s="373"/>
      <c r="M38" s="373"/>
      <c r="O38" s="373"/>
      <c r="P38" s="373"/>
    </row>
    <row r="39" spans="1:16" ht="22.5" customHeight="1" x14ac:dyDescent="0.25">
      <c r="A39" s="140" t="s">
        <v>311</v>
      </c>
    </row>
    <row r="40" spans="1:16" ht="57" customHeight="1" x14ac:dyDescent="0.25">
      <c r="A40" s="1078" t="s">
        <v>534</v>
      </c>
      <c r="B40" s="1078"/>
      <c r="C40" s="1078"/>
      <c r="D40" s="1078"/>
      <c r="E40" s="1078"/>
      <c r="F40" s="1078"/>
      <c r="G40" s="1078"/>
      <c r="H40" s="1078"/>
      <c r="I40" s="1078"/>
      <c r="J40" s="1078"/>
      <c r="K40" s="1078"/>
      <c r="L40" s="1078"/>
      <c r="M40" s="1078"/>
      <c r="N40" s="1078"/>
      <c r="O40" s="1078"/>
      <c r="P40" s="1078"/>
    </row>
    <row r="41" spans="1:16" ht="18" customHeight="1" x14ac:dyDescent="0.25">
      <c r="A41" s="1078" t="s">
        <v>643</v>
      </c>
      <c r="B41" s="1078"/>
      <c r="C41" s="1078"/>
      <c r="D41" s="1078"/>
      <c r="E41" s="1078"/>
      <c r="F41" s="1078"/>
      <c r="G41" s="1078"/>
      <c r="H41" s="1078"/>
      <c r="I41" s="1078"/>
      <c r="J41" s="1078"/>
      <c r="K41" s="1078"/>
      <c r="L41" s="1078"/>
      <c r="M41" s="1078"/>
      <c r="N41" s="1078"/>
      <c r="O41" s="1078"/>
      <c r="P41" s="1078"/>
    </row>
    <row r="42" spans="1:16" ht="33.75" customHeight="1" x14ac:dyDescent="0.25">
      <c r="A42" s="1078" t="s">
        <v>582</v>
      </c>
      <c r="B42" s="1078"/>
      <c r="C42" s="1078"/>
      <c r="D42" s="1078"/>
      <c r="E42" s="1078"/>
      <c r="F42" s="1078"/>
      <c r="G42" s="1078"/>
      <c r="H42" s="1078"/>
      <c r="I42" s="1078"/>
      <c r="J42" s="1078"/>
      <c r="K42" s="1078"/>
      <c r="L42" s="1078"/>
      <c r="M42" s="1078"/>
      <c r="N42" s="1078"/>
      <c r="O42" s="1078"/>
      <c r="P42" s="1078"/>
    </row>
    <row r="43" spans="1:16" ht="33.75" customHeight="1" x14ac:dyDescent="0.25">
      <c r="A43" s="1078" t="s">
        <v>828</v>
      </c>
      <c r="B43" s="1078"/>
      <c r="C43" s="1078"/>
      <c r="D43" s="1078"/>
      <c r="E43" s="1078"/>
      <c r="F43" s="1078"/>
      <c r="G43" s="1078"/>
      <c r="H43" s="1078"/>
      <c r="I43" s="1078"/>
      <c r="J43" s="1078"/>
      <c r="K43" s="1078"/>
      <c r="L43" s="1078"/>
      <c r="M43" s="1078"/>
      <c r="N43" s="1078"/>
      <c r="O43" s="1078"/>
      <c r="P43" s="1078"/>
    </row>
    <row r="44" spans="1:16" ht="19.5" customHeight="1" x14ac:dyDescent="0.25">
      <c r="A44" s="1078" t="s">
        <v>830</v>
      </c>
      <c r="B44" s="1078"/>
      <c r="C44" s="1078"/>
      <c r="D44" s="1078"/>
      <c r="E44" s="1078"/>
      <c r="F44" s="1078"/>
      <c r="G44" s="1078"/>
      <c r="H44" s="1078"/>
      <c r="I44" s="1078"/>
      <c r="J44" s="1078"/>
      <c r="K44" s="1078"/>
      <c r="L44" s="1078"/>
      <c r="M44" s="1078"/>
      <c r="N44" s="1078"/>
      <c r="O44" s="1078"/>
      <c r="P44" s="1078"/>
    </row>
    <row r="45" spans="1:16" ht="19.5" customHeight="1" x14ac:dyDescent="0.25">
      <c r="A45" s="343"/>
      <c r="B45" s="343"/>
      <c r="C45" s="343"/>
      <c r="D45" s="343"/>
      <c r="E45" s="343"/>
      <c r="F45" s="343"/>
      <c r="G45" s="343"/>
      <c r="H45" s="343"/>
      <c r="I45" s="343"/>
      <c r="J45" s="343"/>
      <c r="K45" s="343"/>
      <c r="L45" s="343"/>
      <c r="M45" s="343"/>
      <c r="N45" s="343"/>
      <c r="O45" s="343"/>
      <c r="P45" s="343"/>
    </row>
    <row r="46" spans="1:16" x14ac:dyDescent="0.25">
      <c r="A46" s="349" t="s">
        <v>425</v>
      </c>
      <c r="C46" s="140"/>
    </row>
    <row r="47" spans="1:16" x14ac:dyDescent="0.25">
      <c r="C47" s="140"/>
    </row>
    <row r="48" spans="1:16" x14ac:dyDescent="0.25">
      <c r="C48" s="140"/>
    </row>
  </sheetData>
  <mergeCells count="22">
    <mergeCell ref="B26:C26"/>
    <mergeCell ref="A4:A6"/>
    <mergeCell ref="B8:C8"/>
    <mergeCell ref="M4:M5"/>
    <mergeCell ref="B18:C18"/>
    <mergeCell ref="J4:L4"/>
    <mergeCell ref="A40:P40"/>
    <mergeCell ref="A41:P41"/>
    <mergeCell ref="F4:G4"/>
    <mergeCell ref="D4:E4"/>
    <mergeCell ref="A44:P44"/>
    <mergeCell ref="B27:C27"/>
    <mergeCell ref="B31:C31"/>
    <mergeCell ref="B35:C35"/>
    <mergeCell ref="B30:C30"/>
    <mergeCell ref="A42:P42"/>
    <mergeCell ref="B34:C34"/>
    <mergeCell ref="A43:P43"/>
    <mergeCell ref="H4:I4"/>
    <mergeCell ref="B4:C6"/>
    <mergeCell ref="P4:P5"/>
    <mergeCell ref="O4:O5"/>
  </mergeCells>
  <phoneticPr fontId="48" type="noConversion"/>
  <printOptions horizontalCentered="1"/>
  <pageMargins left="0.19685039370078741" right="0.19685039370078741" top="0.59055118110236227" bottom="0.59055118110236227" header="0.31496062992125984" footer="0.31496062992125984"/>
  <pageSetup paperSize="9" scale="70" orientation="landscape" r:id="rId1"/>
  <ignoredErrors>
    <ignoredError sqref="A10 A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25</vt:i4>
      </vt:variant>
      <vt:variant>
        <vt:lpstr>Pojmenované oblasti</vt:lpstr>
      </vt:variant>
      <vt:variant>
        <vt:i4>4</vt:i4>
      </vt:variant>
    </vt:vector>
  </HeadingPairs>
  <TitlesOfParts>
    <vt:vector size="29" baseType="lpstr">
      <vt:lpstr>1</vt:lpstr>
      <vt:lpstr>2</vt:lpstr>
      <vt:lpstr>2.a</vt:lpstr>
      <vt:lpstr>2.b</vt:lpstr>
      <vt:lpstr>2.c</vt:lpstr>
      <vt:lpstr>3</vt:lpstr>
      <vt:lpstr>4</vt:lpstr>
      <vt:lpstr>5</vt:lpstr>
      <vt:lpstr>5.a</vt:lpstr>
      <vt:lpstr>5.b</vt:lpstr>
      <vt:lpstr>5.c</vt:lpstr>
      <vt:lpstr>5.d</vt:lpstr>
      <vt:lpstr>6</vt:lpstr>
      <vt:lpstr>7</vt:lpstr>
      <vt:lpstr>8</vt:lpstr>
      <vt:lpstr>9</vt:lpstr>
      <vt:lpstr>10</vt:lpstr>
      <vt:lpstr>11</vt:lpstr>
      <vt:lpstr>11.a</vt:lpstr>
      <vt:lpstr>11.b</vt:lpstr>
      <vt:lpstr>11.c</vt:lpstr>
      <vt:lpstr>11.d</vt:lpstr>
      <vt:lpstr>11.e</vt:lpstr>
      <vt:lpstr>11.f</vt:lpstr>
      <vt:lpstr>11.g</vt:lpstr>
      <vt:lpstr>'1'!Názvy_tisku</vt:lpstr>
      <vt:lpstr>'5'!Názvy_tisku</vt:lpstr>
      <vt:lpstr>'8'!Oblast_tisku</vt:lpstr>
      <vt:lpstr>'9'!Oblast_tisku</vt:lpstr>
    </vt:vector>
  </TitlesOfParts>
  <Company>Ministerstvo školství, mládeže a tělovýchovy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Denksteinová Lenka</cp:lastModifiedBy>
  <cp:lastPrinted>2016-03-02T11:06:12Z</cp:lastPrinted>
  <dcterms:created xsi:type="dcterms:W3CDTF">2010-10-08T09:48:15Z</dcterms:created>
  <dcterms:modified xsi:type="dcterms:W3CDTF">2016-07-07T09:05:20Z</dcterms:modified>
</cp:coreProperties>
</file>